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66925"/>
  <mc:AlternateContent xmlns:mc="http://schemas.openxmlformats.org/markup-compatibility/2006">
    <mc:Choice Requires="x15">
      <x15ac:absPath xmlns:x15ac="http://schemas.microsoft.com/office/spreadsheetml/2010/11/ac" url="\\172.20.0.21\tanabelg\085000やすらぎ対策課\【指導係】\◇◇令和６年度介護保険制度改正関係◇◇\(作成中)令和5年度改正対応版　介護給付費算定に関する提出書類●\20240318～HP掲載用\10_地域密着型特定施設入居者生活介護\"/>
    </mc:Choice>
  </mc:AlternateContent>
  <xr:revisionPtr revIDLastSave="0" documentId="13_ncr:1_{755B6011-F442-443F-89AD-8A87183D2B53}" xr6:coauthVersionLast="47" xr6:coauthVersionMax="47" xr10:uidLastSave="{00000000-0000-0000-0000-000000000000}"/>
  <bookViews>
    <workbookView xWindow="-120" yWindow="-120" windowWidth="29040" windowHeight="15840" tabRatio="874" activeTab="2"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7" i="19" l="1"/>
  <c r="D47" i="19"/>
  <c r="L46" i="19"/>
  <c r="L45" i="19"/>
  <c r="L44" i="19"/>
  <c r="D44" i="19"/>
  <c r="L43" i="19"/>
  <c r="L42" i="19"/>
  <c r="L41"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AK236" i="21"/>
  <c r="AF236" i="21"/>
  <c r="AA236" i="21"/>
  <c r="U236" i="21"/>
  <c r="P236" i="21"/>
  <c r="K236" i="21"/>
  <c r="AK231" i="21"/>
  <c r="AF231" i="21"/>
  <c r="AA231" i="21"/>
  <c r="U231" i="21"/>
  <c r="P231" i="21"/>
  <c r="K231" i="21"/>
  <c r="AF230" i="21"/>
  <c r="AA230" i="21"/>
  <c r="P230" i="21"/>
  <c r="K230" i="21"/>
  <c r="AH228" i="21"/>
  <c r="AM226" i="21"/>
  <c r="AJ226" i="21"/>
  <c r="AH226" i="21"/>
  <c r="AE226" i="21"/>
  <c r="AC226" i="21"/>
  <c r="W226" i="21"/>
  <c r="T226" i="21"/>
  <c r="R226" i="21"/>
  <c r="O226" i="21"/>
  <c r="M226" i="21"/>
  <c r="AE225" i="21"/>
  <c r="AC225" i="21"/>
  <c r="O225" i="21"/>
  <c r="M225" i="21"/>
  <c r="AE224" i="21"/>
  <c r="AC224" i="21"/>
  <c r="O224" i="21"/>
  <c r="M224" i="21"/>
  <c r="AE223" i="21"/>
  <c r="AC223" i="21"/>
  <c r="O223" i="21"/>
  <c r="M223" i="21"/>
  <c r="BA222" i="21"/>
  <c r="AV222" i="21"/>
  <c r="AQ222" i="21"/>
  <c r="AE222" i="21"/>
  <c r="AC222" i="21"/>
  <c r="O222" i="21"/>
  <c r="M222" i="21"/>
  <c r="BD216" i="21"/>
  <c r="BB21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215" i="21"/>
  <c r="BD214" i="21"/>
  <c r="BB214"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213" i="21"/>
  <c r="BD212" i="21"/>
  <c r="BB212"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211" i="21"/>
  <c r="BD210" i="21"/>
  <c r="BB210"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209" i="21"/>
  <c r="BD208" i="21"/>
  <c r="BB208"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207" i="21"/>
  <c r="BD206" i="21"/>
  <c r="BB206"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205" i="21"/>
  <c r="BD204" i="21"/>
  <c r="BB204"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203" i="21"/>
  <c r="BD202" i="21"/>
  <c r="BB202"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201" i="21"/>
  <c r="BD200" i="21"/>
  <c r="BB200"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199" i="21"/>
  <c r="BD198" i="21"/>
  <c r="BB198"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197" i="21"/>
  <c r="BD196" i="21"/>
  <c r="BB196"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195" i="21"/>
  <c r="BD194" i="21"/>
  <c r="BB194"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193" i="21"/>
  <c r="BD192" i="21"/>
  <c r="BB192"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191" i="21"/>
  <c r="BD190" i="21"/>
  <c r="BB190"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189" i="21"/>
  <c r="BD188" i="21"/>
  <c r="BB188"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187" i="21"/>
  <c r="BD186" i="21"/>
  <c r="BB186"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185" i="21"/>
  <c r="BD184" i="21"/>
  <c r="BB184"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183" i="21"/>
  <c r="BD182" i="21"/>
  <c r="BB182"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181" i="21"/>
  <c r="BD180" i="21"/>
  <c r="BB180"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179" i="21"/>
  <c r="BD178" i="21"/>
  <c r="BB178"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177" i="21"/>
  <c r="BD176" i="21"/>
  <c r="BB176"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175" i="21"/>
  <c r="BD174" i="21"/>
  <c r="BB174"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173" i="21"/>
  <c r="BD172" i="21"/>
  <c r="BB172"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171" i="21"/>
  <c r="BD170" i="21"/>
  <c r="BB170"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169" i="21"/>
  <c r="BD168" i="21"/>
  <c r="BB168"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167" i="21"/>
  <c r="BD166" i="21"/>
  <c r="BB166"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165" i="21"/>
  <c r="BD164" i="21"/>
  <c r="BB164"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163" i="21"/>
  <c r="BD162" i="21"/>
  <c r="BB162"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161" i="21"/>
  <c r="BD160" i="21"/>
  <c r="BB160"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159" i="21"/>
  <c r="BD158" i="21"/>
  <c r="BB158"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157" i="21"/>
  <c r="BD156" i="21"/>
  <c r="BB156"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155" i="21"/>
  <c r="BD154" i="21"/>
  <c r="BB154"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153" i="21"/>
  <c r="BD152" i="21"/>
  <c r="BB152"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151" i="21"/>
  <c r="BD150" i="21"/>
  <c r="BB150"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149" i="21"/>
  <c r="BD148" i="21"/>
  <c r="BB148"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147" i="21"/>
  <c r="BD146" i="21"/>
  <c r="BB146"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145" i="21"/>
  <c r="BD144" i="21"/>
  <c r="BB144"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143" i="21"/>
  <c r="BD142" i="21"/>
  <c r="BB142"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141" i="21"/>
  <c r="BD140" i="21"/>
  <c r="BB140"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139" i="21"/>
  <c r="BD138" i="21"/>
  <c r="BB138"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137" i="21"/>
  <c r="BD136" i="21"/>
  <c r="BB136"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135" i="21"/>
  <c r="BD134" i="21"/>
  <c r="BB134"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133" i="21"/>
  <c r="BD132" i="21"/>
  <c r="BB132"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131" i="21"/>
  <c r="BD130" i="21"/>
  <c r="BB130"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129" i="21"/>
  <c r="BD128" i="21"/>
  <c r="BB128"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127" i="21"/>
  <c r="BD126" i="21"/>
  <c r="BB126"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125" i="21"/>
  <c r="BD124" i="21"/>
  <c r="BB124"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123" i="21"/>
  <c r="BD122" i="21"/>
  <c r="BB122"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121" i="21"/>
  <c r="BD120" i="21"/>
  <c r="BB120"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119" i="21"/>
  <c r="BD118" i="21"/>
  <c r="BB118"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117" i="21"/>
  <c r="BD116" i="21"/>
  <c r="BB116"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115" i="21"/>
  <c r="BD114" i="21"/>
  <c r="BB114"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113" i="21"/>
  <c r="BD112" i="21"/>
  <c r="BB112"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111" i="21"/>
  <c r="BD110" i="21"/>
  <c r="BB110"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109" i="21"/>
  <c r="BD108" i="21"/>
  <c r="BB108"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107" i="21"/>
  <c r="BD106" i="21"/>
  <c r="BB106"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105" i="21"/>
  <c r="BD104" i="21"/>
  <c r="BB104"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103" i="21"/>
  <c r="BD102" i="21"/>
  <c r="BB102"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101" i="21"/>
  <c r="BD100" i="21"/>
  <c r="BB100"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99" i="21"/>
  <c r="BD98" i="21"/>
  <c r="BB98"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97" i="21"/>
  <c r="BD96" i="21"/>
  <c r="BB96"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95" i="21"/>
  <c r="BD94" i="21"/>
  <c r="BB94"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93" i="21"/>
  <c r="BD92" i="21"/>
  <c r="BB92"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91" i="21"/>
  <c r="BD90" i="21"/>
  <c r="BB90"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89" i="21"/>
  <c r="BD88" i="21"/>
  <c r="BB88"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87" i="21"/>
  <c r="BD86" i="21"/>
  <c r="BB86"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85" i="21"/>
  <c r="BD84" i="21"/>
  <c r="BB84"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83" i="21"/>
  <c r="BD82" i="21"/>
  <c r="BB82"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81" i="21"/>
  <c r="BD80" i="21"/>
  <c r="BB80"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79" i="21"/>
  <c r="BD78" i="21"/>
  <c r="BB78"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77" i="21"/>
  <c r="BD76" i="21"/>
  <c r="BB76"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75" i="21"/>
  <c r="BD74" i="21"/>
  <c r="BB74"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73" i="21"/>
  <c r="BD72" i="21"/>
  <c r="BB72"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71" i="21"/>
  <c r="BD70" i="21"/>
  <c r="BB70"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69" i="21"/>
  <c r="BD68" i="21"/>
  <c r="BB68"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67" i="21"/>
  <c r="BD66" i="21"/>
  <c r="BB66"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65" i="21"/>
  <c r="BD64" i="21"/>
  <c r="BB64"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63" i="21"/>
  <c r="BD62" i="21"/>
  <c r="BB62"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61" i="21"/>
  <c r="BD60" i="21"/>
  <c r="BB60"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59" i="21"/>
  <c r="BD58" i="21"/>
  <c r="BB58"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57" i="21"/>
  <c r="BD56" i="21"/>
  <c r="BB56"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55" i="21"/>
  <c r="BD54" i="21"/>
  <c r="BB54"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53" i="21"/>
  <c r="BD52" i="21"/>
  <c r="BB52"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51" i="21"/>
  <c r="BD50" i="21"/>
  <c r="BB50"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49" i="21"/>
  <c r="BD48" i="21"/>
  <c r="BB48"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47" i="21"/>
  <c r="BD46" i="21"/>
  <c r="BB46"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45" i="21"/>
  <c r="BD44" i="21"/>
  <c r="BB44"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43" i="21"/>
  <c r="BD42" i="21"/>
  <c r="BB42"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41" i="21"/>
  <c r="BD40" i="21"/>
  <c r="BB40"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39" i="21"/>
  <c r="BD38" i="21"/>
  <c r="BB38"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37" i="21"/>
  <c r="BD36" i="21"/>
  <c r="BB36"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35" i="21"/>
  <c r="BD34" i="21"/>
  <c r="BB34"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33" i="21"/>
  <c r="BD32" i="21"/>
  <c r="BB32"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31" i="21"/>
  <c r="BD30" i="21"/>
  <c r="BB30"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29" i="21"/>
  <c r="BD28" i="21"/>
  <c r="BB28"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27" i="21"/>
  <c r="BD26" i="21"/>
  <c r="BB26"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25" i="21"/>
  <c r="BD24" i="21"/>
  <c r="BB24"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23" i="21"/>
  <c r="BD22" i="21"/>
  <c r="BB22"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21" i="21"/>
  <c r="BD20" i="21"/>
  <c r="BB20"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19" i="21"/>
  <c r="BD18" i="21"/>
  <c r="BB18"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A16" i="21"/>
  <c r="AZ16" i="21"/>
  <c r="AY16" i="21"/>
  <c r="AX16" i="21"/>
  <c r="AW16" i="21"/>
  <c r="AV16" i="21"/>
  <c r="AU16" i="21"/>
  <c r="AT16" i="21"/>
  <c r="AS16" i="21"/>
  <c r="AR16" i="21"/>
  <c r="AQ16" i="21"/>
  <c r="AP16" i="21"/>
  <c r="AO16" i="21"/>
  <c r="AN16" i="21"/>
  <c r="AM16" i="21"/>
  <c r="AL16" i="21"/>
  <c r="AK16" i="21"/>
  <c r="AJ16" i="21"/>
  <c r="AI16" i="21"/>
  <c r="AH16" i="21"/>
  <c r="AG16" i="21"/>
  <c r="AF16" i="21"/>
  <c r="AE16" i="21"/>
  <c r="AD16" i="21"/>
  <c r="AC16" i="21"/>
  <c r="AB16" i="21"/>
  <c r="AA16" i="21"/>
  <c r="Z16" i="21"/>
  <c r="Y16" i="21"/>
  <c r="X16" i="21"/>
  <c r="W16" i="21"/>
  <c r="BA15" i="21"/>
  <c r="AZ15" i="21"/>
  <c r="AY15" i="21"/>
  <c r="AX15" i="21"/>
  <c r="AW15" i="21"/>
  <c r="AV15" i="21"/>
  <c r="AU15" i="21"/>
  <c r="AT15" i="21"/>
  <c r="AS15" i="21"/>
  <c r="AR15" i="21"/>
  <c r="AQ15" i="21"/>
  <c r="AP15" i="21"/>
  <c r="AO15" i="21"/>
  <c r="AN15" i="21"/>
  <c r="AM15" i="21"/>
  <c r="AL15" i="21"/>
  <c r="AK15" i="21"/>
  <c r="AJ15" i="21"/>
  <c r="AI15" i="21"/>
  <c r="AH15" i="21"/>
  <c r="AG15" i="21"/>
  <c r="AF15" i="21"/>
  <c r="AE15" i="21"/>
  <c r="AD15" i="21"/>
  <c r="AC15" i="21"/>
  <c r="AB15" i="21"/>
  <c r="AA15" i="21"/>
  <c r="Z15" i="21"/>
  <c r="Y15" i="21"/>
  <c r="X15" i="21"/>
  <c r="W15" i="21"/>
  <c r="BA14" i="21"/>
  <c r="AZ14" i="21"/>
  <c r="AY14" i="21"/>
  <c r="BB12" i="21"/>
  <c r="BE8" i="21"/>
  <c r="AF2" i="21"/>
  <c r="L47" i="16"/>
  <c r="D47" i="16"/>
  <c r="L46" i="16"/>
  <c r="L45" i="16"/>
  <c r="L44" i="16"/>
  <c r="D44" i="16"/>
  <c r="L43" i="16"/>
  <c r="L42" i="16"/>
  <c r="L41"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L11" i="16"/>
  <c r="D11" i="16"/>
  <c r="L10" i="16"/>
  <c r="D10" i="16"/>
  <c r="L9" i="16"/>
  <c r="D9" i="16"/>
  <c r="L8" i="16"/>
  <c r="D8" i="16"/>
  <c r="L7" i="16"/>
  <c r="D7" i="16"/>
  <c r="L6" i="16"/>
  <c r="D6" i="16"/>
  <c r="AK96" i="10"/>
  <c r="AF96" i="10"/>
  <c r="AA96" i="10"/>
  <c r="U96" i="10"/>
  <c r="P96" i="10"/>
  <c r="K96" i="10"/>
  <c r="AK91" i="10"/>
  <c r="AF91" i="10"/>
  <c r="AA91" i="10"/>
  <c r="U91" i="10"/>
  <c r="P91" i="10"/>
  <c r="K91" i="10"/>
  <c r="AF90" i="10"/>
  <c r="AA90" i="10"/>
  <c r="P90" i="10"/>
  <c r="K90" i="10"/>
  <c r="AH88" i="10"/>
  <c r="AM86" i="10"/>
  <c r="AJ86" i="10"/>
  <c r="AH86" i="10"/>
  <c r="AE86" i="10"/>
  <c r="AC86" i="10"/>
  <c r="W86" i="10"/>
  <c r="T86" i="10"/>
  <c r="R86" i="10"/>
  <c r="O86" i="10"/>
  <c r="M86" i="10"/>
  <c r="AE85" i="10"/>
  <c r="AC85" i="10"/>
  <c r="O85" i="10"/>
  <c r="M85" i="10"/>
  <c r="AE84" i="10"/>
  <c r="AC84" i="10"/>
  <c r="O84" i="10"/>
  <c r="M84" i="10"/>
  <c r="AE83" i="10"/>
  <c r="AC83" i="10"/>
  <c r="O83" i="10"/>
  <c r="M83" i="10"/>
  <c r="BA82" i="10"/>
  <c r="AV82" i="10"/>
  <c r="AQ82" i="10"/>
  <c r="AE82" i="10"/>
  <c r="AC82" i="10"/>
  <c r="O82" i="10"/>
  <c r="M82" i="10"/>
  <c r="BD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H76" i="10"/>
  <c r="F76" i="10"/>
  <c r="B75" i="10"/>
  <c r="BD74" i="10"/>
  <c r="BB74" i="10"/>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H74" i="10"/>
  <c r="F74" i="10"/>
  <c r="B73" i="10"/>
  <c r="BD72" i="10"/>
  <c r="BB72" i="10"/>
  <c r="BA72" i="10"/>
  <c r="AZ72" i="10"/>
  <c r="AY72" i="10"/>
  <c r="AX72"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H72" i="10"/>
  <c r="F72" i="10"/>
  <c r="B71" i="10"/>
  <c r="BD70" i="10"/>
  <c r="BB70" i="10"/>
  <c r="BA70" i="10"/>
  <c r="AZ70" i="10"/>
  <c r="AY70" i="10"/>
  <c r="AX70"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H70" i="10"/>
  <c r="F70" i="10"/>
  <c r="B69" i="10"/>
  <c r="BD68" i="10"/>
  <c r="BB68" i="10"/>
  <c r="BA68" i="10"/>
  <c r="AZ68" i="10"/>
  <c r="AY68" i="10"/>
  <c r="AX68"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H68" i="10"/>
  <c r="F68" i="10"/>
  <c r="B67" i="10"/>
  <c r="BD66" i="10"/>
  <c r="BB66" i="10"/>
  <c r="BA66" i="10"/>
  <c r="AZ66" i="10"/>
  <c r="AY66" i="10"/>
  <c r="AX66"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H66" i="10"/>
  <c r="F66" i="10"/>
  <c r="B65" i="10"/>
  <c r="BD64" i="10"/>
  <c r="BB64" i="10"/>
  <c r="BA64" i="10"/>
  <c r="AZ64" i="10"/>
  <c r="AY64"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H64" i="10"/>
  <c r="F64" i="10"/>
  <c r="B63" i="10"/>
  <c r="BD62" i="10"/>
  <c r="BB62" i="10"/>
  <c r="BA62" i="10"/>
  <c r="AZ62" i="10"/>
  <c r="AY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H62" i="10"/>
  <c r="F62" i="10"/>
  <c r="B61" i="10"/>
  <c r="BD60" i="10"/>
  <c r="BB60" i="10"/>
  <c r="BA60" i="10"/>
  <c r="AZ60" i="10"/>
  <c r="AY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H60" i="10"/>
  <c r="F60" i="10"/>
  <c r="B59" i="10"/>
  <c r="BD58" i="10"/>
  <c r="BB58" i="10"/>
  <c r="BA58" i="10"/>
  <c r="AZ58" i="10"/>
  <c r="AY58"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H58" i="10"/>
  <c r="F58" i="10"/>
  <c r="B57" i="10"/>
  <c r="BD56" i="10"/>
  <c r="BB56" i="10"/>
  <c r="BA56" i="10"/>
  <c r="AZ56" i="10"/>
  <c r="AY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H56" i="10"/>
  <c r="F56" i="10"/>
  <c r="B55" i="10"/>
  <c r="BD54" i="10"/>
  <c r="BB54" i="10"/>
  <c r="BA54" i="10"/>
  <c r="AZ54" i="10"/>
  <c r="AY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H54" i="10"/>
  <c r="F54" i="10"/>
  <c r="B53" i="10"/>
  <c r="BD52" i="10"/>
  <c r="BB52" i="10"/>
  <c r="BA52" i="10"/>
  <c r="AZ52" i="10"/>
  <c r="AY52" i="10"/>
  <c r="AX52"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Z52" i="10"/>
  <c r="Y52" i="10"/>
  <c r="X52" i="10"/>
  <c r="W52" i="10"/>
  <c r="H52" i="10"/>
  <c r="F52" i="10"/>
  <c r="B51" i="10"/>
  <c r="BD50" i="10"/>
  <c r="BB50" i="10"/>
  <c r="BA50" i="10"/>
  <c r="AZ50"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H50" i="10"/>
  <c r="F50" i="10"/>
  <c r="B49" i="10"/>
  <c r="BD48" i="10"/>
  <c r="BB48"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H48" i="10"/>
  <c r="F48" i="10"/>
  <c r="B47" i="10"/>
  <c r="BD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H46" i="10"/>
  <c r="F46" i="10"/>
  <c r="B45" i="10"/>
  <c r="BD44" i="10"/>
  <c r="BB44" i="10"/>
  <c r="BA44" i="10"/>
  <c r="AZ44"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H44" i="10"/>
  <c r="F44" i="10"/>
  <c r="B43" i="10"/>
  <c r="BD42" i="10"/>
  <c r="BB42"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H42" i="10"/>
  <c r="F42" i="10"/>
  <c r="B41" i="10"/>
  <c r="BD40" i="10"/>
  <c r="BB40"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H40" i="10"/>
  <c r="F40" i="10"/>
  <c r="B39" i="10"/>
  <c r="BD38" i="10"/>
  <c r="BB38" i="10"/>
  <c r="BA38" i="10"/>
  <c r="AZ38"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H38" i="10"/>
  <c r="F38" i="10"/>
  <c r="B37" i="10"/>
  <c r="BD36" i="10"/>
  <c r="BB36" i="10"/>
  <c r="BA36" i="10"/>
  <c r="AZ36" i="10"/>
  <c r="AY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H36" i="10"/>
  <c r="F36" i="10"/>
  <c r="B35" i="10"/>
  <c r="BD34" i="10"/>
  <c r="BB34"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H34" i="10"/>
  <c r="F34" i="10"/>
  <c r="B33" i="10"/>
  <c r="BD32" i="10"/>
  <c r="BB32"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H32" i="10"/>
  <c r="F32" i="10"/>
  <c r="B31" i="10"/>
  <c r="BD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H30" i="10"/>
  <c r="F30" i="10"/>
  <c r="B29" i="10"/>
  <c r="BD28" i="10"/>
  <c r="BB28" i="10"/>
  <c r="BA28" i="10"/>
  <c r="AZ28" i="10"/>
  <c r="AY28" i="10"/>
  <c r="AX28"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Z28" i="10"/>
  <c r="Y28" i="10"/>
  <c r="X28" i="10"/>
  <c r="W28" i="10"/>
  <c r="H28" i="10"/>
  <c r="F28" i="10"/>
  <c r="B27" i="10"/>
  <c r="BD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H26" i="10"/>
  <c r="F26" i="10"/>
  <c r="B25" i="10"/>
  <c r="BD24" i="10"/>
  <c r="BB24"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H24" i="10"/>
  <c r="F24" i="10"/>
  <c r="B23" i="10"/>
  <c r="BD22" i="10"/>
  <c r="BB22" i="10"/>
  <c r="BA22" i="10"/>
  <c r="AZ22"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Z22" i="10"/>
  <c r="Y22" i="10"/>
  <c r="X22" i="10"/>
  <c r="W22" i="10"/>
  <c r="H22" i="10"/>
  <c r="F22" i="10"/>
  <c r="B21" i="10"/>
  <c r="BD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H20" i="10"/>
  <c r="F20" i="10"/>
  <c r="B19" i="10"/>
  <c r="BD18" i="10"/>
  <c r="BB18" i="10"/>
  <c r="BA18" i="10"/>
  <c r="AZ18" i="10"/>
  <c r="AY18" i="10"/>
  <c r="AX18"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H18" i="10"/>
  <c r="F18" i="10"/>
  <c r="B17" i="10"/>
  <c r="BA16" i="10"/>
  <c r="AZ16" i="10"/>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Z16" i="10"/>
  <c r="Y16" i="10"/>
  <c r="X16" i="10"/>
  <c r="W16" i="10"/>
  <c r="BA15" i="10"/>
  <c r="AZ15" i="10"/>
  <c r="AY15" i="10"/>
  <c r="AX15" i="10"/>
  <c r="AW15" i="10"/>
  <c r="AV15" i="10"/>
  <c r="AU15" i="10"/>
  <c r="AT15" i="10"/>
  <c r="AS15" i="10"/>
  <c r="AR15" i="10"/>
  <c r="AQ15" i="10"/>
  <c r="AP15" i="10"/>
  <c r="AO15" i="10"/>
  <c r="AN15" i="10"/>
  <c r="AM15" i="10"/>
  <c r="AL15" i="10"/>
  <c r="AK15" i="10"/>
  <c r="AJ15" i="10"/>
  <c r="AI15" i="10"/>
  <c r="AH15" i="10"/>
  <c r="AG15" i="10"/>
  <c r="AF15" i="10"/>
  <c r="AE15" i="10"/>
  <c r="AD15" i="10"/>
  <c r="AC15" i="10"/>
  <c r="AB15" i="10"/>
  <c r="AA15" i="10"/>
  <c r="Z15" i="10"/>
  <c r="Y15" i="10"/>
  <c r="X15" i="10"/>
  <c r="W15" i="10"/>
  <c r="BA14" i="10"/>
  <c r="AZ14" i="10"/>
  <c r="AY14" i="10"/>
  <c r="BB12" i="10"/>
  <c r="BE8" i="10"/>
  <c r="AF2"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<sst xmlns="http://schemas.openxmlformats.org/spreadsheetml/2006/main" count="1846" uniqueCount="280">
  <si>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</si>
  <si>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</si>
  <si>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</si>
  <si>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</si>
  <si>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</si>
  <si>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</si>
  <si>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</si>
  <si>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</si>
  <si>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</si>
  <si>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</si>
  <si>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</si>
  <si>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</si>
  <si>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</si>
  <si>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</si>
  <si>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</si>
  <si>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</si>
  <si>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</si>
  <si>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</si>
  <si>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</si>
  <si>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</si>
  <si>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</si>
  <si>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</si>
  <si>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</si>
  <si>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</si>
  <si>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</si>
  <si>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</si>
  <si>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</si>
  <si>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</si>
  <si>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</si>
  <si>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</si>
  <si>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</si>
  <si>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</si>
  <si>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</si>
  <si>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</si>
  <si>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</si>
  <si>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</si>
  <si>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</si>
  <si>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</si>
  <si>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</si>
  <si>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</si>
  <si>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</si>
  <si>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</si>
  <si>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</si>
  <si>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</si>
  <si>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</si>
  <si>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</si>
  <si>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</si>
  <si>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</si>
  <si>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</si>
  <si>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</si>
  <si>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</si>
  <si>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</si>
  <si>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</si>
  <si>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</si>
  <si>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</si>
  <si>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</si>
  <si>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</si>
  <si>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</si>
  <si>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</si>
  <si>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</si>
  <si>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</si>
  <si>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</si>
  <si>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</si>
  <si>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</si>
  <si>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</si>
  <si>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</si>
  <si>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</si>
  <si>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</si>
  <si>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</si>
  <si>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</si>
  <si>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</si>
  <si>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</si>
  <si>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</si>
  <si>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</si>
  <si>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</si>
  <si>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</si>
  <si>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</si>
  <si>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</si>
  <si>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</si>
  <si>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</si>
  <si>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</si>
  <si>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</si>
  <si>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</si>
  <si>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</si>
  <si>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</si>
  <si>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</si>
  <si>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</si>
  <si>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</si>
  <si>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</si>
  <si>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</si>
  <si>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</si>
  <si>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</si>
  <si>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</si>
  <si>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</si>
  <si>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</si>
  <si>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</si>
  <si>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</si>
  <si>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</si>
  <si>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</si>
  <si>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</si>
  <si>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</si>
  <si>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</si>
  <si>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</si>
  <si>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</si>
  <si>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</si>
  <si>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</si>
  <si>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</si>
  <si>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</si>
  <si>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</si>
  <si>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</si>
  <si>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</si>
  <si>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</si>
  <si>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</si>
  <si>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</si>
  <si>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</si>
  <si>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</si>
  <si>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</si>
  <si>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</si>
  <si>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</si>
  <si>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</si>
  <si>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</si>
  <si>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</si>
  <si>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</si>
  <si>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</si>
  <si>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</si>
  <si>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</si>
  <si>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</si>
  <si>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</si>
  <si>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</si>
  <si>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</si>
  <si>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</si>
  <si>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</si>
  <si>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</si>
  <si>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</si>
  <si>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</si>
  <si>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</si>
  <si>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</si>
  <si>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</si>
  <si>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</si>
  <si>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</si>
  <si>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</si>
  <si>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</si>
  <si>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</si>
  <si>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</si>
  <si>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</si>
  <si>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</si>
  <si>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</si>
  <si>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</si>
  <si>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</si>
  <si>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</si>
  <si>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</si>
  <si>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</si>
  <si>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</si>
  <si>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</si>
  <si>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</si>
  <si>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</si>
  <si>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</si>
  <si>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</si>
  <si>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</si>
  <si>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</si>
  <si>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</si>
  <si>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</si>
  <si>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</si>
  <si>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</si>
  <si>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</si>
  <si>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</si>
  <si>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</si>
  <si>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</si>
  <si>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</si>
  <si>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</si>
  <si>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</si>
  <si>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</si>
  <si>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</si>
  <si>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</si>
  <si>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</si>
  <si>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</si>
  <si>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</si>
  <si>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</si>
  <si>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</si>
  <si>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</si>
  <si>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</si>
  <si>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</si>
  <si>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</si>
  <si>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</si>
  <si>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</si>
  <si>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</si>
  <si>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</si>
  <si>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</si>
  <si>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</si>
  <si>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</si>
  <si>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</si>
  <si>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</si>
  <si>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</si>
  <si>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</si>
  <si>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</si>
  <si>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</si>
  <si>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</si>
  <si>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</si>
  <si>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</si>
  <si>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</si>
  <si>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</si>
  <si>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</si>
  <si>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</si>
  <si>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</si>
  <si>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</si>
  <si>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</si>
  <si>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</si>
  <si>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</si>
  <si>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</si>
  <si>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</si>
  <si>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</si>
  <si>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</si>
  <si>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</si>
  <si>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</si>
  <si>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</si>
  <si>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</si>
  <si>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</si>
  <si>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</si>
  <si>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</si>
  <si>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</si>
  <si>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</si>
  <si>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</si>
  <si>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</si>
  <si>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</si>
  <si>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</si>
  <si>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</si>
  <si>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</si>
  <si>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</si>
  <si>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</si>
  <si>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</si>
  <si>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</si>
  <si>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</si>
  <si>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</si>
  <si>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</si>
  <si>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</si>
  <si>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</si>
  <si>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</si>
  <si>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</si>
  <si>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</si>
  <si>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</si>
  <si>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</si>
  <si>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</si>
  <si>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</si>
  <si>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</si>
  <si>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</si>
  <si>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</si>
  <si>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</si>
  <si>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</si>
  <si>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</si>
  <si>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</si>
  <si>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</si>
  <si>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</si>
  <si>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</si>
  <si>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</si>
  <si>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</si>
  <si>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</si>
  <si>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</si>
  <si>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</si>
  <si>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</si>
  <si>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</si>
  <si>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</si>
  <si>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</si>
  <si>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</si>
  <si>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</si>
  <si>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</si>
  <si>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</si>
  <si>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</si>
  <si>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</si>
  <si>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</si>
  <si>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</si>
  <si>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</si>
  <si>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</si>
  <si>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</si>
  <si>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</si>
  <si>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</si>
  <si>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</si>
  <si>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</si>
  <si>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</si>
  <si>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</si>
  <si>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（標準様式1_05）</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</si>
</sst>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1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lignment horizontal="left" vertical="center"/>
    </xf>
    <xf numFmtId="0" fontId="20" fillId="3" borderId="0" xfId="0" applyFont="1" applyFill="1" applyAlignment="1">
      <alignment horizontal="center" vertical="center"/>
    </xf>
    <xf numFmtId="0" fontId="20"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Font="1" applyFill="1" applyBorder="1" applyAlignment="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70"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6" xfId="0" applyFont="1" applyBorder="1">
      <alignment vertical="center"/>
    </xf>
    <xf numFmtId="0" fontId="5" fillId="0" borderId="6" xfId="0" applyFont="1" applyBorder="1">
      <alignment vertical="center"/>
    </xf>
    <xf numFmtId="0" fontId="5" fillId="0" borderId="55" xfId="0" applyFont="1" applyBorder="1">
      <alignment vertical="center"/>
    </xf>
    <xf numFmtId="0" fontId="5" fillId="0" borderId="41" xfId="0" applyFont="1" applyBorder="1">
      <alignment vertical="center"/>
    </xf>
    <xf numFmtId="0" fontId="5" fillId="0" borderId="56" xfId="0" applyFont="1" applyBorder="1">
      <alignment vertical="center"/>
    </xf>
    <xf numFmtId="0" fontId="5" fillId="0" borderId="72"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0" borderId="0" xfId="0" applyFont="1" applyAlignment="1">
      <alignment horizontal="center"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9" fillId="0" borderId="0" xfId="0" applyFont="1" applyAlignment="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95" xfId="0" applyFont="1" applyBorder="1">
      <alignment vertical="center"/>
    </xf>
    <xf numFmtId="0" fontId="5" fillId="0" borderId="96" xfId="0" applyFont="1" applyBorder="1">
      <alignment vertical="center"/>
    </xf>
    <xf numFmtId="0" fontId="5" fillId="0" borderId="92" xfId="0" applyFont="1" applyBorder="1">
      <alignment vertical="center"/>
    </xf>
    <xf numFmtId="0" fontId="5" fillId="0" borderId="5" xfId="0" applyFont="1" applyBorder="1">
      <alignment vertical="center"/>
    </xf>
    <xf numFmtId="0" fontId="5" fillId="0" borderId="97" xfId="0" applyFont="1" applyBorder="1">
      <alignment vertical="center"/>
    </xf>
    <xf numFmtId="0" fontId="5" fillId="0" borderId="71"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vertical="center"/>
    </xf>
    <xf numFmtId="0" fontId="1" fillId="0" borderId="27"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Border="1" applyAlignment="1">
      <alignment horizontal="center" vertical="center"/>
    </xf>
    <xf numFmtId="0" fontId="1" fillId="0" borderId="8" xfId="0" applyFont="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176" fontId="1" fillId="0" borderId="8" xfId="0" applyNumberFormat="1" applyFont="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Border="1" applyAlignment="1">
      <alignment horizontal="center" vertical="center"/>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lignment horizontal="center" vertical="center"/>
    </xf>
    <xf numFmtId="0" fontId="1" fillId="3" borderId="10" xfId="0" applyFont="1" applyFill="1" applyBorder="1" applyAlignment="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lignment horizontal="center" vertical="center"/>
    </xf>
    <xf numFmtId="0" fontId="5" fillId="3" borderId="0" xfId="0" applyFont="1" applyFill="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146">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B1:BO150"/>
  <sheetViews>
    <sheetView showGridLines="0" view="pageBreakPreview" zoomScaleNormal="55" zoomScaleSheetLayoutView="100" workbookViewId="0">
      <selection activeCell="C2" sqref="C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178" t="s">
        <v>233</v>
      </c>
      <c r="AU1" s="179"/>
      <c r="AV1" s="179"/>
      <c r="AW1" s="179"/>
      <c r="AX1" s="179"/>
      <c r="AY1" s="179"/>
      <c r="AZ1" s="179"/>
      <c r="BA1" s="179"/>
      <c r="BB1" s="179"/>
      <c r="BC1" s="179"/>
      <c r="BD1" s="179"/>
      <c r="BE1" s="179"/>
      <c r="BF1" s="179"/>
      <c r="BG1" s="179"/>
      <c r="BH1" s="179"/>
      <c r="BI1" s="179"/>
      <c r="BJ1" s="9" t="s">
        <v>2</v>
      </c>
    </row>
    <row r="2" spans="2:67" s="8" customFormat="1" ht="20.25" customHeight="1" x14ac:dyDescent="0.4">
      <c r="J2" s="7"/>
      <c r="M2" s="7"/>
      <c r="N2" s="7"/>
      <c r="P2" s="9"/>
      <c r="Q2" s="9"/>
      <c r="R2" s="9"/>
      <c r="S2" s="9"/>
      <c r="T2" s="9"/>
      <c r="U2" s="9"/>
      <c r="V2" s="9"/>
      <c r="W2" s="9"/>
      <c r="AB2" s="9" t="s">
        <v>27</v>
      </c>
      <c r="AC2" s="180">
        <v>6</v>
      </c>
      <c r="AD2" s="180"/>
      <c r="AE2" s="9" t="s">
        <v>28</v>
      </c>
      <c r="AF2" s="181">
        <f>IF(AC2=0,"",YEAR(DATE(2018+AC2,1,1)))</f>
        <v>2024</v>
      </c>
      <c r="AG2" s="181"/>
      <c r="AH2" s="8" t="s">
        <v>29</v>
      </c>
      <c r="AI2" s="8" t="s">
        <v>1</v>
      </c>
      <c r="AJ2" s="180">
        <v>4</v>
      </c>
      <c r="AK2" s="180"/>
      <c r="AL2" s="8" t="s">
        <v>24</v>
      </c>
      <c r="AS2" s="9" t="s">
        <v>31</v>
      </c>
      <c r="AT2" s="180" t="s">
        <v>171</v>
      </c>
      <c r="AU2" s="180"/>
      <c r="AV2" s="180"/>
      <c r="AW2" s="180"/>
      <c r="AX2" s="180"/>
      <c r="AY2" s="180"/>
      <c r="AZ2" s="180"/>
      <c r="BA2" s="180"/>
      <c r="BB2" s="180"/>
      <c r="BC2" s="180"/>
      <c r="BD2" s="180"/>
      <c r="BE2" s="180"/>
      <c r="BF2" s="180"/>
      <c r="BG2" s="180"/>
      <c r="BH2" s="180"/>
      <c r="BI2" s="180"/>
      <c r="BJ2" s="9" t="s">
        <v>2</v>
      </c>
      <c r="BK2" s="9"/>
      <c r="BL2" s="9"/>
      <c r="BM2" s="9"/>
    </row>
    <row r="3" spans="2:67" s="8" customFormat="1" ht="20.25" customHeight="1" x14ac:dyDescent="0.4">
      <c r="J3" s="7"/>
      <c r="M3" s="7"/>
      <c r="O3" s="9"/>
      <c r="P3" s="9"/>
      <c r="Q3" s="9"/>
      <c r="R3" s="9"/>
      <c r="S3" s="9"/>
      <c r="T3" s="9"/>
      <c r="U3" s="9"/>
      <c r="AC3" s="12"/>
      <c r="AD3" s="12"/>
      <c r="AE3" s="12"/>
      <c r="AF3" s="13"/>
      <c r="AG3" s="12"/>
      <c r="BD3" s="14" t="s">
        <v>21</v>
      </c>
      <c r="BE3" s="182" t="s">
        <v>196</v>
      </c>
      <c r="BF3" s="183"/>
      <c r="BG3" s="183"/>
      <c r="BH3" s="184"/>
      <c r="BI3" s="9"/>
    </row>
    <row r="4" spans="2:67" s="8" customFormat="1" ht="20.25" customHeight="1" x14ac:dyDescent="0.4">
      <c r="J4" s="7"/>
      <c r="M4" s="7"/>
      <c r="O4" s="9"/>
      <c r="P4" s="9"/>
      <c r="Q4" s="9"/>
      <c r="R4" s="9"/>
      <c r="S4" s="9"/>
      <c r="T4" s="9"/>
      <c r="U4" s="9"/>
      <c r="AC4" s="12"/>
      <c r="AD4" s="12"/>
      <c r="AE4" s="12"/>
      <c r="AF4" s="13"/>
      <c r="AG4" s="12"/>
      <c r="BD4" s="14" t="s">
        <v>198</v>
      </c>
      <c r="BE4" s="182" t="s">
        <v>197</v>
      </c>
      <c r="BF4" s="183"/>
      <c r="BG4" s="183"/>
      <c r="BH4" s="184"/>
      <c r="BI4" s="9"/>
    </row>
    <row r="5" spans="2:67" s="8" customFormat="1" ht="9" customHeight="1" x14ac:dyDescent="0.4">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B6" s="5"/>
      <c r="C6" s="6"/>
      <c r="D6" s="6"/>
      <c r="E6" s="6"/>
      <c r="F6" s="6"/>
      <c r="G6" s="6"/>
      <c r="H6" s="6"/>
      <c r="I6" s="6"/>
      <c r="J6" s="6"/>
      <c r="K6" s="31"/>
      <c r="L6" s="31"/>
      <c r="M6" s="31"/>
      <c r="N6" s="29"/>
      <c r="O6" s="31"/>
      <c r="P6" s="31"/>
      <c r="Q6" s="31"/>
      <c r="AJ6" s="6"/>
      <c r="AK6" s="6"/>
      <c r="AL6" s="6"/>
      <c r="AM6" s="6"/>
      <c r="AN6" s="6"/>
      <c r="AO6" s="6" t="s">
        <v>214</v>
      </c>
      <c r="AP6" s="6"/>
      <c r="AQ6" s="6"/>
      <c r="AR6" s="6"/>
      <c r="AS6" s="6"/>
      <c r="AT6" s="6"/>
      <c r="AU6" s="6"/>
      <c r="AW6" s="27"/>
      <c r="AX6" s="27"/>
      <c r="AY6" s="2"/>
      <c r="AZ6" s="6"/>
      <c r="BA6" s="166">
        <v>40</v>
      </c>
      <c r="BB6" s="167"/>
      <c r="BC6" s="2" t="s">
        <v>22</v>
      </c>
      <c r="BD6" s="6"/>
      <c r="BE6" s="166">
        <v>160</v>
      </c>
      <c r="BF6" s="167"/>
      <c r="BG6" s="2" t="s">
        <v>23</v>
      </c>
      <c r="BH6" s="6"/>
      <c r="BI6" s="15"/>
    </row>
    <row r="7" spans="2:67" s="8" customFormat="1" ht="5.25" customHeight="1" x14ac:dyDescent="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176">
        <f>DAY(EOMONTH(DATE(AF2,AJ2,1),0))</f>
        <v>30</v>
      </c>
      <c r="BF8" s="177"/>
      <c r="BG8" s="6" t="s">
        <v>25</v>
      </c>
      <c r="BH8" s="6"/>
      <c r="BI8" s="6"/>
      <c r="BM8" s="9"/>
      <c r="BN8" s="9"/>
      <c r="BO8" s="9"/>
    </row>
    <row r="9" spans="2:67" s="8" customFormat="1" ht="5.25" customHeight="1" x14ac:dyDescent="0.4">
      <c r="B9" s="32"/>
      <c r="C9" s="29"/>
      <c r="D9" s="29"/>
      <c r="E9" s="29"/>
      <c r="F9" s="29"/>
      <c r="G9" s="29"/>
      <c r="H9" s="29"/>
      <c r="I9" s="29"/>
      <c r="J9" s="31"/>
      <c r="K9" s="31"/>
      <c r="L9" s="31"/>
      <c r="M9" s="29"/>
      <c r="N9" s="31"/>
      <c r="O9" s="31"/>
      <c r="P9" s="31"/>
      <c r="Q9" s="31"/>
      <c r="AJ9" s="25"/>
      <c r="AK9" s="25"/>
      <c r="AL9" s="25"/>
      <c r="AM9" s="6"/>
      <c r="AN9" s="15"/>
      <c r="AO9" s="26"/>
      <c r="AP9" s="26"/>
      <c r="AQ9" s="5"/>
      <c r="AR9" s="27"/>
      <c r="AS9" s="27"/>
      <c r="AT9" s="27"/>
      <c r="AU9" s="28"/>
      <c r="AV9" s="28"/>
      <c r="AW9" s="6"/>
      <c r="AX9" s="27"/>
      <c r="AY9" s="27"/>
      <c r="AZ9" s="29"/>
      <c r="BA9" s="6"/>
      <c r="BB9" s="6"/>
      <c r="BC9" s="6"/>
      <c r="BD9" s="6"/>
      <c r="BE9" s="29"/>
      <c r="BF9" s="29"/>
      <c r="BG9" s="6"/>
      <c r="BH9" s="6"/>
      <c r="BI9" s="6"/>
      <c r="BM9" s="9"/>
      <c r="BN9" s="9"/>
      <c r="BO9" s="9"/>
    </row>
    <row r="10" spans="2:67" s="8" customFormat="1" ht="21" customHeight="1" x14ac:dyDescent="0.4">
      <c r="B10" s="32"/>
      <c r="C10" s="29"/>
      <c r="D10" s="29"/>
      <c r="E10" s="29"/>
      <c r="F10" s="29"/>
      <c r="G10" s="29"/>
      <c r="H10" s="29"/>
      <c r="I10" s="29"/>
      <c r="J10" s="31"/>
      <c r="K10" s="31"/>
      <c r="L10" s="31"/>
      <c r="M10" s="29"/>
      <c r="N10" s="31"/>
      <c r="O10" s="31"/>
      <c r="P10" s="31"/>
      <c r="Q10" s="31"/>
      <c r="AJ10" s="25"/>
      <c r="AK10" s="25"/>
      <c r="AL10" s="25"/>
      <c r="AM10" s="6"/>
      <c r="AN10" s="15"/>
      <c r="AO10" s="26"/>
      <c r="AP10" s="26"/>
      <c r="AQ10" s="5"/>
      <c r="AR10" s="27"/>
      <c r="AS10" s="6" t="s">
        <v>250</v>
      </c>
      <c r="AT10" s="6"/>
      <c r="AU10" s="6"/>
      <c r="AV10" s="6"/>
      <c r="AW10" s="6"/>
      <c r="AX10" s="30"/>
      <c r="AY10" s="30"/>
      <c r="AZ10" s="30"/>
      <c r="BA10" s="6"/>
      <c r="BB10" s="6"/>
      <c r="BC10" s="15" t="s">
        <v>251</v>
      </c>
      <c r="BD10" s="6"/>
      <c r="BE10" s="166">
        <v>36</v>
      </c>
      <c r="BF10" s="167"/>
      <c r="BG10" s="2" t="s">
        <v>252</v>
      </c>
      <c r="BH10" s="6"/>
      <c r="BI10" s="6"/>
      <c r="BM10" s="9"/>
      <c r="BN10" s="9"/>
      <c r="BO10" s="9"/>
    </row>
    <row r="11" spans="2:67" ht="5.25" customHeight="1" thickBot="1" x14ac:dyDescent="0.45">
      <c r="C11" s="3"/>
      <c r="D11" s="3"/>
      <c r="E11" s="3"/>
      <c r="F11" s="3"/>
      <c r="G11" s="3"/>
      <c r="H11" s="3"/>
      <c r="I11" s="3"/>
      <c r="J11" s="3"/>
      <c r="AC11" s="3"/>
      <c r="AT11" s="3"/>
      <c r="BK11" s="4"/>
      <c r="BL11" s="4"/>
      <c r="BM11" s="4"/>
    </row>
    <row r="12" spans="2:67" ht="21.6" customHeight="1" x14ac:dyDescent="0.4">
      <c r="B12" s="200" t="s">
        <v>20</v>
      </c>
      <c r="C12" s="188" t="s">
        <v>224</v>
      </c>
      <c r="D12" s="203"/>
      <c r="E12" s="115"/>
      <c r="F12" s="116"/>
      <c r="G12" s="115"/>
      <c r="H12" s="116"/>
      <c r="I12" s="206" t="s">
        <v>225</v>
      </c>
      <c r="J12" s="207"/>
      <c r="K12" s="212" t="s">
        <v>226</v>
      </c>
      <c r="L12" s="189"/>
      <c r="M12" s="189"/>
      <c r="N12" s="203"/>
      <c r="O12" s="212" t="s">
        <v>227</v>
      </c>
      <c r="P12" s="189"/>
      <c r="Q12" s="189"/>
      <c r="R12" s="189"/>
      <c r="S12" s="203"/>
      <c r="T12" s="150"/>
      <c r="U12" s="150"/>
      <c r="V12" s="151"/>
      <c r="W12" s="215" t="s">
        <v>232</v>
      </c>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170" t="str">
        <f>IF(BE3="４週","(9)1～4週目の勤務時間数合計","(9)1か月の勤務時間数　合計")</f>
        <v>(9)1～4週目の勤務時間数合計</v>
      </c>
      <c r="BC12" s="171"/>
      <c r="BD12" s="185" t="s">
        <v>228</v>
      </c>
      <c r="BE12" s="171"/>
      <c r="BF12" s="188" t="s">
        <v>229</v>
      </c>
      <c r="BG12" s="189"/>
      <c r="BH12" s="189"/>
      <c r="BI12" s="189"/>
      <c r="BJ12" s="190"/>
    </row>
    <row r="13" spans="2:67" ht="20.25" customHeight="1" x14ac:dyDescent="0.4">
      <c r="B13" s="201"/>
      <c r="C13" s="191"/>
      <c r="D13" s="204"/>
      <c r="E13" s="117"/>
      <c r="F13" s="118"/>
      <c r="G13" s="117"/>
      <c r="H13" s="118"/>
      <c r="I13" s="208"/>
      <c r="J13" s="209"/>
      <c r="K13" s="213"/>
      <c r="L13" s="192"/>
      <c r="M13" s="192"/>
      <c r="N13" s="204"/>
      <c r="O13" s="213"/>
      <c r="P13" s="192"/>
      <c r="Q13" s="192"/>
      <c r="R13" s="192"/>
      <c r="S13" s="204"/>
      <c r="T13" s="152"/>
      <c r="U13" s="152"/>
      <c r="V13" s="153"/>
      <c r="W13" s="197" t="s">
        <v>11</v>
      </c>
      <c r="X13" s="197"/>
      <c r="Y13" s="197"/>
      <c r="Z13" s="197"/>
      <c r="AA13" s="197"/>
      <c r="AB13" s="197"/>
      <c r="AC13" s="198"/>
      <c r="AD13" s="199" t="s">
        <v>12</v>
      </c>
      <c r="AE13" s="197"/>
      <c r="AF13" s="197"/>
      <c r="AG13" s="197"/>
      <c r="AH13" s="197"/>
      <c r="AI13" s="197"/>
      <c r="AJ13" s="198"/>
      <c r="AK13" s="199" t="s">
        <v>13</v>
      </c>
      <c r="AL13" s="197"/>
      <c r="AM13" s="197"/>
      <c r="AN13" s="197"/>
      <c r="AO13" s="197"/>
      <c r="AP13" s="197"/>
      <c r="AQ13" s="198"/>
      <c r="AR13" s="199" t="s">
        <v>14</v>
      </c>
      <c r="AS13" s="197"/>
      <c r="AT13" s="197"/>
      <c r="AU13" s="197"/>
      <c r="AV13" s="197"/>
      <c r="AW13" s="197"/>
      <c r="AX13" s="198"/>
      <c r="AY13" s="199" t="s">
        <v>15</v>
      </c>
      <c r="AZ13" s="197"/>
      <c r="BA13" s="197"/>
      <c r="BB13" s="172"/>
      <c r="BC13" s="173"/>
      <c r="BD13" s="186"/>
      <c r="BE13" s="173"/>
      <c r="BF13" s="191"/>
      <c r="BG13" s="192"/>
      <c r="BH13" s="192"/>
      <c r="BI13" s="192"/>
      <c r="BJ13" s="193"/>
    </row>
    <row r="14" spans="2:67" ht="20.25" customHeight="1" x14ac:dyDescent="0.4">
      <c r="B14" s="201"/>
      <c r="C14" s="191"/>
      <c r="D14" s="204"/>
      <c r="E14" s="117"/>
      <c r="F14" s="118"/>
      <c r="G14" s="117"/>
      <c r="H14" s="118"/>
      <c r="I14" s="208"/>
      <c r="J14" s="209"/>
      <c r="K14" s="213"/>
      <c r="L14" s="192"/>
      <c r="M14" s="192"/>
      <c r="N14" s="204"/>
      <c r="O14" s="213"/>
      <c r="P14" s="192"/>
      <c r="Q14" s="192"/>
      <c r="R14" s="192"/>
      <c r="S14" s="204"/>
      <c r="T14" s="152"/>
      <c r="U14" s="152"/>
      <c r="V14" s="153"/>
      <c r="W14" s="121">
        <v>1</v>
      </c>
      <c r="X14" s="114">
        <v>2</v>
      </c>
      <c r="Y14" s="114">
        <v>3</v>
      </c>
      <c r="Z14" s="114">
        <v>4</v>
      </c>
      <c r="AA14" s="114">
        <v>5</v>
      </c>
      <c r="AB14" s="114">
        <v>6</v>
      </c>
      <c r="AC14" s="122">
        <v>7</v>
      </c>
      <c r="AD14" s="123">
        <v>8</v>
      </c>
      <c r="AE14" s="114">
        <v>9</v>
      </c>
      <c r="AF14" s="114">
        <v>10</v>
      </c>
      <c r="AG14" s="114">
        <v>11</v>
      </c>
      <c r="AH14" s="114">
        <v>12</v>
      </c>
      <c r="AI14" s="114">
        <v>13</v>
      </c>
      <c r="AJ14" s="122">
        <v>14</v>
      </c>
      <c r="AK14" s="121">
        <v>15</v>
      </c>
      <c r="AL14" s="114">
        <v>16</v>
      </c>
      <c r="AM14" s="114">
        <v>17</v>
      </c>
      <c r="AN14" s="114">
        <v>18</v>
      </c>
      <c r="AO14" s="114">
        <v>19</v>
      </c>
      <c r="AP14" s="114">
        <v>20</v>
      </c>
      <c r="AQ14" s="122">
        <v>21</v>
      </c>
      <c r="AR14" s="123">
        <v>22</v>
      </c>
      <c r="AS14" s="114">
        <v>23</v>
      </c>
      <c r="AT14" s="114">
        <v>24</v>
      </c>
      <c r="AU14" s="114">
        <v>25</v>
      </c>
      <c r="AV14" s="114">
        <v>26</v>
      </c>
      <c r="AW14" s="114">
        <v>27</v>
      </c>
      <c r="AX14" s="122">
        <v>28</v>
      </c>
      <c r="AY14" s="123" t="str">
        <f>IF($BE$3="実績",IF(DAY(DATE($AF$2,$AJ$2,29))=29,29,""),"")</f>
        <v/>
      </c>
      <c r="AZ14" s="114" t="str">
        <f>IF($BE$3="実績",IF(DAY(DATE($AF$2,$AJ$2,30))=30,30,""),"")</f>
        <v/>
      </c>
      <c r="BA14" s="122" t="str">
        <f>IF($BE$3="実績",IF(DAY(DATE($AF$2,$AJ$2,31))=31,31,""),"")</f>
        <v/>
      </c>
      <c r="BB14" s="172"/>
      <c r="BC14" s="173"/>
      <c r="BD14" s="186"/>
      <c r="BE14" s="173"/>
      <c r="BF14" s="191"/>
      <c r="BG14" s="192"/>
      <c r="BH14" s="192"/>
      <c r="BI14" s="192"/>
      <c r="BJ14" s="193"/>
    </row>
    <row r="15" spans="2:67" ht="20.25" hidden="1" customHeight="1" x14ac:dyDescent="0.4">
      <c r="B15" s="201"/>
      <c r="C15" s="191"/>
      <c r="D15" s="204"/>
      <c r="E15" s="117"/>
      <c r="F15" s="118"/>
      <c r="G15" s="117"/>
      <c r="H15" s="118"/>
      <c r="I15" s="208"/>
      <c r="J15" s="209"/>
      <c r="K15" s="213"/>
      <c r="L15" s="192"/>
      <c r="M15" s="192"/>
      <c r="N15" s="204"/>
      <c r="O15" s="213"/>
      <c r="P15" s="192"/>
      <c r="Q15" s="192"/>
      <c r="R15" s="192"/>
      <c r="S15" s="204"/>
      <c r="T15" s="152"/>
      <c r="U15" s="152"/>
      <c r="V15" s="153"/>
      <c r="W15" s="121">
        <f>WEEKDAY(DATE($AF$2,$AJ$2,1))</f>
        <v>2</v>
      </c>
      <c r="X15" s="114">
        <f>WEEKDAY(DATE($AF$2,$AJ$2,2))</f>
        <v>3</v>
      </c>
      <c r="Y15" s="114">
        <f>WEEKDAY(DATE($AF$2,$AJ$2,3))</f>
        <v>4</v>
      </c>
      <c r="Z15" s="114">
        <f>WEEKDAY(DATE($AF$2,$AJ$2,4))</f>
        <v>5</v>
      </c>
      <c r="AA15" s="114">
        <f>WEEKDAY(DATE($AF$2,$AJ$2,5))</f>
        <v>6</v>
      </c>
      <c r="AB15" s="114">
        <f>WEEKDAY(DATE($AF$2,$AJ$2,6))</f>
        <v>7</v>
      </c>
      <c r="AC15" s="122">
        <f>WEEKDAY(DATE($AF$2,$AJ$2,7))</f>
        <v>1</v>
      </c>
      <c r="AD15" s="123">
        <f>WEEKDAY(DATE($AF$2,$AJ$2,8))</f>
        <v>2</v>
      </c>
      <c r="AE15" s="114">
        <f>WEEKDAY(DATE($AF$2,$AJ$2,9))</f>
        <v>3</v>
      </c>
      <c r="AF15" s="114">
        <f>WEEKDAY(DATE($AF$2,$AJ$2,10))</f>
        <v>4</v>
      </c>
      <c r="AG15" s="114">
        <f>WEEKDAY(DATE($AF$2,$AJ$2,11))</f>
        <v>5</v>
      </c>
      <c r="AH15" s="114">
        <f>WEEKDAY(DATE($AF$2,$AJ$2,12))</f>
        <v>6</v>
      </c>
      <c r="AI15" s="114">
        <f>WEEKDAY(DATE($AF$2,$AJ$2,13))</f>
        <v>7</v>
      </c>
      <c r="AJ15" s="122">
        <f>WEEKDAY(DATE($AF$2,$AJ$2,14))</f>
        <v>1</v>
      </c>
      <c r="AK15" s="123">
        <f>WEEKDAY(DATE($AF$2,$AJ$2,15))</f>
        <v>2</v>
      </c>
      <c r="AL15" s="114">
        <f>WEEKDAY(DATE($AF$2,$AJ$2,16))</f>
        <v>3</v>
      </c>
      <c r="AM15" s="114">
        <f>WEEKDAY(DATE($AF$2,$AJ$2,17))</f>
        <v>4</v>
      </c>
      <c r="AN15" s="114">
        <f>WEEKDAY(DATE($AF$2,$AJ$2,18))</f>
        <v>5</v>
      </c>
      <c r="AO15" s="114">
        <f>WEEKDAY(DATE($AF$2,$AJ$2,19))</f>
        <v>6</v>
      </c>
      <c r="AP15" s="114">
        <f>WEEKDAY(DATE($AF$2,$AJ$2,20))</f>
        <v>7</v>
      </c>
      <c r="AQ15" s="122">
        <f>WEEKDAY(DATE($AF$2,$AJ$2,21))</f>
        <v>1</v>
      </c>
      <c r="AR15" s="123">
        <f>WEEKDAY(DATE($AF$2,$AJ$2,22))</f>
        <v>2</v>
      </c>
      <c r="AS15" s="114">
        <f>WEEKDAY(DATE($AF$2,$AJ$2,23))</f>
        <v>3</v>
      </c>
      <c r="AT15" s="114">
        <f>WEEKDAY(DATE($AF$2,$AJ$2,24))</f>
        <v>4</v>
      </c>
      <c r="AU15" s="114">
        <f>WEEKDAY(DATE($AF$2,$AJ$2,25))</f>
        <v>5</v>
      </c>
      <c r="AV15" s="114">
        <f>WEEKDAY(DATE($AF$2,$AJ$2,26))</f>
        <v>6</v>
      </c>
      <c r="AW15" s="114">
        <f>WEEKDAY(DATE($AF$2,$AJ$2,27))</f>
        <v>7</v>
      </c>
      <c r="AX15" s="122">
        <f>WEEKDAY(DATE($AF$2,$AJ$2,28))</f>
        <v>1</v>
      </c>
      <c r="AY15" s="123">
        <f>IF(AY14=29,WEEKDAY(DATE($AF$2,$AJ$2,29)),0)</f>
        <v>0</v>
      </c>
      <c r="AZ15" s="114">
        <f>IF(AZ14=30,WEEKDAY(DATE($AF$2,$AJ$2,30)),0)</f>
        <v>0</v>
      </c>
      <c r="BA15" s="122">
        <f>IF(BA14=31,WEEKDAY(DATE($AF$2,$AJ$2,31)),0)</f>
        <v>0</v>
      </c>
      <c r="BB15" s="172"/>
      <c r="BC15" s="173"/>
      <c r="BD15" s="186"/>
      <c r="BE15" s="173"/>
      <c r="BF15" s="191"/>
      <c r="BG15" s="192"/>
      <c r="BH15" s="192"/>
      <c r="BI15" s="192"/>
      <c r="BJ15" s="193"/>
    </row>
    <row r="16" spans="2:67" ht="20.25" customHeight="1" thickBot="1" x14ac:dyDescent="0.45">
      <c r="B16" s="202"/>
      <c r="C16" s="194"/>
      <c r="D16" s="205"/>
      <c r="E16" s="119"/>
      <c r="F16" s="120"/>
      <c r="G16" s="119"/>
      <c r="H16" s="120"/>
      <c r="I16" s="210"/>
      <c r="J16" s="211"/>
      <c r="K16" s="214"/>
      <c r="L16" s="195"/>
      <c r="M16" s="195"/>
      <c r="N16" s="205"/>
      <c r="O16" s="214"/>
      <c r="P16" s="195"/>
      <c r="Q16" s="195"/>
      <c r="R16" s="195"/>
      <c r="S16" s="205"/>
      <c r="T16" s="154"/>
      <c r="U16" s="154"/>
      <c r="V16" s="155"/>
      <c r="W16" s="124" t="str">
        <f>IF(W15=1,"日",IF(W15=2,"月",IF(W15=3,"火",IF(W15=4,"水",IF(W15=5,"木",IF(W15=6,"金","土"))))))</f>
        <v>月</v>
      </c>
      <c r="X16" s="125" t="str">
        <f t="shared" ref="X16:AX16" si="0">IF(X15=1,"日",IF(X15=2,"月",IF(X15=3,"火",IF(X15=4,"水",IF(X15=5,"木",IF(X15=6,"金","土"))))))</f>
        <v>火</v>
      </c>
      <c r="Y16" s="125" t="str">
        <f t="shared" si="0"/>
        <v>水</v>
      </c>
      <c r="Z16" s="125" t="str">
        <f t="shared" si="0"/>
        <v>木</v>
      </c>
      <c r="AA16" s="125" t="str">
        <f t="shared" si="0"/>
        <v>金</v>
      </c>
      <c r="AB16" s="125" t="str">
        <f t="shared" si="0"/>
        <v>土</v>
      </c>
      <c r="AC16" s="126" t="str">
        <f t="shared" si="0"/>
        <v>日</v>
      </c>
      <c r="AD16" s="127" t="str">
        <f>IF(AD15=1,"日",IF(AD15=2,"月",IF(AD15=3,"火",IF(AD15=4,"水",IF(AD15=5,"木",IF(AD15=6,"金","土"))))))</f>
        <v>月</v>
      </c>
      <c r="AE16" s="125" t="str">
        <f t="shared" si="0"/>
        <v>火</v>
      </c>
      <c r="AF16" s="125" t="str">
        <f t="shared" si="0"/>
        <v>水</v>
      </c>
      <c r="AG16" s="125" t="str">
        <f t="shared" si="0"/>
        <v>木</v>
      </c>
      <c r="AH16" s="125" t="str">
        <f t="shared" si="0"/>
        <v>金</v>
      </c>
      <c r="AI16" s="125" t="str">
        <f t="shared" si="0"/>
        <v>土</v>
      </c>
      <c r="AJ16" s="126" t="str">
        <f t="shared" si="0"/>
        <v>日</v>
      </c>
      <c r="AK16" s="127" t="str">
        <f>IF(AK15=1,"日",IF(AK15=2,"月",IF(AK15=3,"火",IF(AK15=4,"水",IF(AK15=5,"木",IF(AK15=6,"金","土"))))))</f>
        <v>月</v>
      </c>
      <c r="AL16" s="125" t="str">
        <f t="shared" si="0"/>
        <v>火</v>
      </c>
      <c r="AM16" s="125" t="str">
        <f t="shared" si="0"/>
        <v>水</v>
      </c>
      <c r="AN16" s="125" t="str">
        <f t="shared" si="0"/>
        <v>木</v>
      </c>
      <c r="AO16" s="125" t="str">
        <f t="shared" si="0"/>
        <v>金</v>
      </c>
      <c r="AP16" s="125" t="str">
        <f t="shared" si="0"/>
        <v>土</v>
      </c>
      <c r="AQ16" s="126" t="str">
        <f t="shared" si="0"/>
        <v>日</v>
      </c>
      <c r="AR16" s="127" t="str">
        <f>IF(AR15=1,"日",IF(AR15=2,"月",IF(AR15=3,"火",IF(AR15=4,"水",IF(AR15=5,"木",IF(AR15=6,"金","土"))))))</f>
        <v>月</v>
      </c>
      <c r="AS16" s="125" t="str">
        <f t="shared" si="0"/>
        <v>火</v>
      </c>
      <c r="AT16" s="125" t="str">
        <f t="shared" si="0"/>
        <v>水</v>
      </c>
      <c r="AU16" s="125" t="str">
        <f t="shared" si="0"/>
        <v>木</v>
      </c>
      <c r="AV16" s="125" t="str">
        <f t="shared" si="0"/>
        <v>金</v>
      </c>
      <c r="AW16" s="125" t="str">
        <f t="shared" si="0"/>
        <v>土</v>
      </c>
      <c r="AX16" s="126" t="str">
        <f t="shared" si="0"/>
        <v>日</v>
      </c>
      <c r="AY16" s="125" t="str">
        <f>IF(AY15=1,"日",IF(AY15=2,"月",IF(AY15=3,"火",IF(AY15=4,"水",IF(AY15=5,"木",IF(AY15=6,"金",IF(AY15=0,"","土")))))))</f>
        <v/>
      </c>
      <c r="AZ16" s="125" t="str">
        <f>IF(AZ15=1,"日",IF(AZ15=2,"月",IF(AZ15=3,"火",IF(AZ15=4,"水",IF(AZ15=5,"木",IF(AZ15=6,"金",IF(AZ15=0,"","土")))))))</f>
        <v/>
      </c>
      <c r="BA16" s="125" t="str">
        <f>IF(BA15=1,"日",IF(BA15=2,"月",IF(BA15=3,"火",IF(BA15=4,"水",IF(BA15=5,"木",IF(BA15=6,"金",IF(BA15=0,"","土")))))))</f>
        <v/>
      </c>
      <c r="BB16" s="174"/>
      <c r="BC16" s="175"/>
      <c r="BD16" s="187"/>
      <c r="BE16" s="175"/>
      <c r="BF16" s="194"/>
      <c r="BG16" s="195"/>
      <c r="BH16" s="195"/>
      <c r="BI16" s="195"/>
      <c r="BJ16" s="196"/>
    </row>
    <row r="17" spans="2:62" ht="20.25" customHeight="1" x14ac:dyDescent="0.4">
      <c r="B17" s="306">
        <f>B15+1</f>
        <v>1</v>
      </c>
      <c r="C17" s="168" t="s">
        <v>70</v>
      </c>
      <c r="D17" s="169"/>
      <c r="E17" s="128"/>
      <c r="F17" s="129"/>
      <c r="G17" s="128"/>
      <c r="H17" s="129"/>
      <c r="I17" s="245" t="s">
        <v>89</v>
      </c>
      <c r="J17" s="246"/>
      <c r="K17" s="247" t="s">
        <v>90</v>
      </c>
      <c r="L17" s="248"/>
      <c r="M17" s="248"/>
      <c r="N17" s="169"/>
      <c r="O17" s="309" t="s">
        <v>88</v>
      </c>
      <c r="P17" s="310"/>
      <c r="Q17" s="310"/>
      <c r="R17" s="310"/>
      <c r="S17" s="311"/>
      <c r="T17" s="89" t="s">
        <v>18</v>
      </c>
      <c r="U17" s="90"/>
      <c r="V17" s="91"/>
      <c r="W17" s="82" t="s">
        <v>201</v>
      </c>
      <c r="X17" s="83" t="s">
        <v>201</v>
      </c>
      <c r="Y17" s="83" t="s">
        <v>143</v>
      </c>
      <c r="Z17" s="83"/>
      <c r="AA17" s="83"/>
      <c r="AB17" s="83" t="s">
        <v>201</v>
      </c>
      <c r="AC17" s="84" t="s">
        <v>201</v>
      </c>
      <c r="AD17" s="82" t="s">
        <v>201</v>
      </c>
      <c r="AE17" s="83" t="s">
        <v>201</v>
      </c>
      <c r="AF17" s="83" t="s">
        <v>201</v>
      </c>
      <c r="AG17" s="83"/>
      <c r="AH17" s="83"/>
      <c r="AI17" s="83" t="s">
        <v>201</v>
      </c>
      <c r="AJ17" s="84" t="s">
        <v>201</v>
      </c>
      <c r="AK17" s="82" t="s">
        <v>201</v>
      </c>
      <c r="AL17" s="83" t="s">
        <v>201</v>
      </c>
      <c r="AM17" s="83" t="s">
        <v>201</v>
      </c>
      <c r="AN17" s="83"/>
      <c r="AO17" s="83"/>
      <c r="AP17" s="83" t="s">
        <v>201</v>
      </c>
      <c r="AQ17" s="84" t="s">
        <v>201</v>
      </c>
      <c r="AR17" s="82" t="s">
        <v>201</v>
      </c>
      <c r="AS17" s="83" t="s">
        <v>201</v>
      </c>
      <c r="AT17" s="83" t="s">
        <v>201</v>
      </c>
      <c r="AU17" s="83"/>
      <c r="AV17" s="83"/>
      <c r="AW17" s="83" t="s">
        <v>201</v>
      </c>
      <c r="AX17" s="84" t="s">
        <v>201</v>
      </c>
      <c r="AY17" s="82"/>
      <c r="AZ17" s="83"/>
      <c r="BA17" s="83"/>
      <c r="BB17" s="241"/>
      <c r="BC17" s="242"/>
      <c r="BD17" s="243"/>
      <c r="BE17" s="244"/>
      <c r="BF17" s="238"/>
      <c r="BG17" s="239"/>
      <c r="BH17" s="239"/>
      <c r="BI17" s="239"/>
      <c r="BJ17" s="240"/>
    </row>
    <row r="18" spans="2:62" ht="20.25" customHeight="1" x14ac:dyDescent="0.4">
      <c r="B18" s="307"/>
      <c r="C18" s="164"/>
      <c r="D18" s="165"/>
      <c r="E18" s="130"/>
      <c r="F18" s="131" t="str">
        <f>C17</f>
        <v>管理者</v>
      </c>
      <c r="G18" s="130"/>
      <c r="H18" s="131" t="str">
        <f>I17</f>
        <v>A</v>
      </c>
      <c r="I18" s="223"/>
      <c r="J18" s="224"/>
      <c r="K18" s="227"/>
      <c r="L18" s="228"/>
      <c r="M18" s="228"/>
      <c r="N18" s="165"/>
      <c r="O18" s="264"/>
      <c r="P18" s="265"/>
      <c r="Q18" s="265"/>
      <c r="R18" s="265"/>
      <c r="S18" s="266"/>
      <c r="T18" s="92" t="s">
        <v>210</v>
      </c>
      <c r="U18" s="93"/>
      <c r="V18" s="94"/>
      <c r="W18" s="135">
        <f>IF(W17="","",VLOOKUP(W17,'【記載例】シフト記号表（勤務時間帯）'!$C$6:$L$47,10,FALSE))</f>
        <v>8</v>
      </c>
      <c r="X18" s="136">
        <f>IF(X17="","",VLOOKUP(X17,'【記載例】シフト記号表（勤務時間帯）'!$C$6:$L$47,10,FALSE))</f>
        <v>8</v>
      </c>
      <c r="Y18" s="136">
        <f>IF(Y17="","",VLOOKUP(Y17,'【記載例】シフト記号表（勤務時間帯）'!$C$6:$L$47,10,FALSE))</f>
        <v>8</v>
      </c>
      <c r="Z18" s="136" t="str">
        <f>IF(Z17="","",VLOOKUP(Z17,'【記載例】シフト記号表（勤務時間帯）'!$C$6:$L$47,10,FALSE))</f>
        <v/>
      </c>
      <c r="AA18" s="136" t="str">
        <f>IF(AA17="","",VLOOKUP(AA17,'【記載例】シフト記号表（勤務時間帯）'!$C$6:$L$47,10,FALSE))</f>
        <v/>
      </c>
      <c r="AB18" s="136">
        <f>IF(AB17="","",VLOOKUP(AB17,'【記載例】シフト記号表（勤務時間帯）'!$C$6:$L$47,10,FALSE))</f>
        <v>8</v>
      </c>
      <c r="AC18" s="137">
        <f>IF(AC17="","",VLOOKUP(AC17,'【記載例】シフト記号表（勤務時間帯）'!$C$6:$L$47,10,FALSE))</f>
        <v>8</v>
      </c>
      <c r="AD18" s="135">
        <f>IF(AD17="","",VLOOKUP(AD17,'【記載例】シフト記号表（勤務時間帯）'!$C$6:$L$47,10,FALSE))</f>
        <v>8</v>
      </c>
      <c r="AE18" s="136">
        <f>IF(AE17="","",VLOOKUP(AE17,'【記載例】シフト記号表（勤務時間帯）'!$C$6:$L$47,10,FALSE))</f>
        <v>8</v>
      </c>
      <c r="AF18" s="136">
        <f>IF(AF17="","",VLOOKUP(AF17,'【記載例】シフト記号表（勤務時間帯）'!$C$6:$L$47,10,FALSE))</f>
        <v>8</v>
      </c>
      <c r="AG18" s="136" t="str">
        <f>IF(AG17="","",VLOOKUP(AG17,'【記載例】シフト記号表（勤務時間帯）'!$C$6:$L$47,10,FALSE))</f>
        <v/>
      </c>
      <c r="AH18" s="136" t="str">
        <f>IF(AH17="","",VLOOKUP(AH17,'【記載例】シフト記号表（勤務時間帯）'!$C$6:$L$47,10,FALSE))</f>
        <v/>
      </c>
      <c r="AI18" s="136">
        <f>IF(AI17="","",VLOOKUP(AI17,'【記載例】シフト記号表（勤務時間帯）'!$C$6:$L$47,10,FALSE))</f>
        <v>8</v>
      </c>
      <c r="AJ18" s="137">
        <f>IF(AJ17="","",VLOOKUP(AJ17,'【記載例】シフト記号表（勤務時間帯）'!$C$6:$L$47,10,FALSE))</f>
        <v>8</v>
      </c>
      <c r="AK18" s="135">
        <f>IF(AK17="","",VLOOKUP(AK17,'【記載例】シフト記号表（勤務時間帯）'!$C$6:$L$47,10,FALSE))</f>
        <v>8</v>
      </c>
      <c r="AL18" s="136">
        <f>IF(AL17="","",VLOOKUP(AL17,'【記載例】シフト記号表（勤務時間帯）'!$C$6:$L$47,10,FALSE))</f>
        <v>8</v>
      </c>
      <c r="AM18" s="136">
        <f>IF(AM17="","",VLOOKUP(AM17,'【記載例】シフト記号表（勤務時間帯）'!$C$6:$L$47,10,FALSE))</f>
        <v>8</v>
      </c>
      <c r="AN18" s="136" t="str">
        <f>IF(AN17="","",VLOOKUP(AN17,'【記載例】シフト記号表（勤務時間帯）'!$C$6:$L$47,10,FALSE))</f>
        <v/>
      </c>
      <c r="AO18" s="136" t="str">
        <f>IF(AO17="","",VLOOKUP(AO17,'【記載例】シフト記号表（勤務時間帯）'!$C$6:$L$47,10,FALSE))</f>
        <v/>
      </c>
      <c r="AP18" s="136">
        <f>IF(AP17="","",VLOOKUP(AP17,'【記載例】シフト記号表（勤務時間帯）'!$C$6:$L$47,10,FALSE))</f>
        <v>8</v>
      </c>
      <c r="AQ18" s="137">
        <f>IF(AQ17="","",VLOOKUP(AQ17,'【記載例】シフト記号表（勤務時間帯）'!$C$6:$L$47,10,FALSE))</f>
        <v>8</v>
      </c>
      <c r="AR18" s="135">
        <f>IF(AR17="","",VLOOKUP(AR17,'【記載例】シフト記号表（勤務時間帯）'!$C$6:$L$47,10,FALSE))</f>
        <v>8</v>
      </c>
      <c r="AS18" s="136">
        <f>IF(AS17="","",VLOOKUP(AS17,'【記載例】シフト記号表（勤務時間帯）'!$C$6:$L$47,10,FALSE))</f>
        <v>8</v>
      </c>
      <c r="AT18" s="136">
        <f>IF(AT17="","",VLOOKUP(AT17,'【記載例】シフト記号表（勤務時間帯）'!$C$6:$L$47,10,FALSE))</f>
        <v>8</v>
      </c>
      <c r="AU18" s="136" t="str">
        <f>IF(AU17="","",VLOOKUP(AU17,'【記載例】シフト記号表（勤務時間帯）'!$C$6:$L$47,10,FALSE))</f>
        <v/>
      </c>
      <c r="AV18" s="136" t="str">
        <f>IF(AV17="","",VLOOKUP(AV17,'【記載例】シフト記号表（勤務時間帯）'!$C$6:$L$47,10,FALSE))</f>
        <v/>
      </c>
      <c r="AW18" s="136">
        <f>IF(AW17="","",VLOOKUP(AW17,'【記載例】シフト記号表（勤務時間帯）'!$C$6:$L$47,10,FALSE))</f>
        <v>8</v>
      </c>
      <c r="AX18" s="137">
        <f>IF(AX17="","",VLOOKUP(AX17,'【記載例】シフト記号表（勤務時間帯）'!$C$6:$L$47,10,FALSE))</f>
        <v>8</v>
      </c>
      <c r="AY18" s="135" t="str">
        <f>IF(AY17="","",VLOOKUP(AY17,'【記載例】シフト記号表（勤務時間帯）'!$C$6:$L$47,10,FALSE))</f>
        <v/>
      </c>
      <c r="AZ18" s="136" t="str">
        <f>IF(AZ17="","",VLOOKUP(AZ17,'【記載例】シフト記号表（勤務時間帯）'!$C$6:$L$47,10,FALSE))</f>
        <v/>
      </c>
      <c r="BA18" s="136" t="str">
        <f>IF(BA17="","",VLOOKUP(BA17,'【記載例】シフト記号表（勤務時間帯）'!$C$6:$L$47,10,FALSE))</f>
        <v/>
      </c>
      <c r="BB18" s="235">
        <f>IF($BE$3="４週",SUM(W18:AX18),IF($BE$3="暦月",SUM(W18:BA18),""))</f>
        <v>160</v>
      </c>
      <c r="BC18" s="236"/>
      <c r="BD18" s="237">
        <f>IF($BE$3="４週",BB18/4,IF($BE$3="暦月",(BB18/($BE$8/7)),""))</f>
        <v>40</v>
      </c>
      <c r="BE18" s="236"/>
      <c r="BF18" s="232"/>
      <c r="BG18" s="233"/>
      <c r="BH18" s="233"/>
      <c r="BI18" s="233"/>
      <c r="BJ18" s="234"/>
    </row>
    <row r="19" spans="2:62" ht="20.25" customHeight="1" x14ac:dyDescent="0.4">
      <c r="B19" s="306">
        <f>B17+1</f>
        <v>2</v>
      </c>
      <c r="C19" s="162" t="s">
        <v>101</v>
      </c>
      <c r="D19" s="163"/>
      <c r="E19" s="132"/>
      <c r="F19" s="133"/>
      <c r="G19" s="132"/>
      <c r="H19" s="133"/>
      <c r="I19" s="221" t="s">
        <v>89</v>
      </c>
      <c r="J19" s="222"/>
      <c r="K19" s="225" t="s">
        <v>105</v>
      </c>
      <c r="L19" s="226"/>
      <c r="M19" s="226"/>
      <c r="N19" s="163"/>
      <c r="O19" s="264" t="s">
        <v>144</v>
      </c>
      <c r="P19" s="265"/>
      <c r="Q19" s="265"/>
      <c r="R19" s="265"/>
      <c r="S19" s="266"/>
      <c r="T19" s="95" t="s">
        <v>18</v>
      </c>
      <c r="U19" s="96"/>
      <c r="V19" s="97"/>
      <c r="W19" s="85" t="s">
        <v>39</v>
      </c>
      <c r="X19" s="86" t="s">
        <v>247</v>
      </c>
      <c r="Y19" s="86"/>
      <c r="Z19" s="86"/>
      <c r="AA19" s="86" t="s">
        <v>247</v>
      </c>
      <c r="AB19" s="86" t="s">
        <v>39</v>
      </c>
      <c r="AC19" s="87" t="s">
        <v>247</v>
      </c>
      <c r="AD19" s="85" t="s">
        <v>39</v>
      </c>
      <c r="AE19" s="86" t="s">
        <v>247</v>
      </c>
      <c r="AF19" s="86"/>
      <c r="AG19" s="86" t="s">
        <v>247</v>
      </c>
      <c r="AH19" s="86" t="s">
        <v>247</v>
      </c>
      <c r="AI19" s="86" t="s">
        <v>39</v>
      </c>
      <c r="AJ19" s="87"/>
      <c r="AK19" s="85" t="s">
        <v>39</v>
      </c>
      <c r="AL19" s="86" t="s">
        <v>247</v>
      </c>
      <c r="AM19" s="86" t="s">
        <v>39</v>
      </c>
      <c r="AN19" s="86"/>
      <c r="AO19" s="86" t="s">
        <v>247</v>
      </c>
      <c r="AP19" s="86" t="s">
        <v>39</v>
      </c>
      <c r="AQ19" s="87"/>
      <c r="AR19" s="85" t="s">
        <v>39</v>
      </c>
      <c r="AS19" s="86" t="s">
        <v>247</v>
      </c>
      <c r="AT19" s="86"/>
      <c r="AU19" s="86"/>
      <c r="AV19" s="86" t="s">
        <v>247</v>
      </c>
      <c r="AW19" s="86" t="s">
        <v>39</v>
      </c>
      <c r="AX19" s="87" t="s">
        <v>247</v>
      </c>
      <c r="AY19" s="85"/>
      <c r="AZ19" s="86"/>
      <c r="BA19" s="88"/>
      <c r="BB19" s="217"/>
      <c r="BC19" s="218"/>
      <c r="BD19" s="219"/>
      <c r="BE19" s="220"/>
      <c r="BF19" s="229"/>
      <c r="BG19" s="230"/>
      <c r="BH19" s="230"/>
      <c r="BI19" s="230"/>
      <c r="BJ19" s="231"/>
    </row>
    <row r="20" spans="2:62" ht="20.25" customHeight="1" x14ac:dyDescent="0.4">
      <c r="B20" s="307"/>
      <c r="C20" s="164"/>
      <c r="D20" s="165"/>
      <c r="E20" s="130"/>
      <c r="F20" s="131" t="str">
        <f>C19</f>
        <v>生活相談員</v>
      </c>
      <c r="G20" s="130"/>
      <c r="H20" s="131" t="str">
        <f>I19</f>
        <v>A</v>
      </c>
      <c r="I20" s="223"/>
      <c r="J20" s="224"/>
      <c r="K20" s="227"/>
      <c r="L20" s="228"/>
      <c r="M20" s="228"/>
      <c r="N20" s="165"/>
      <c r="O20" s="264"/>
      <c r="P20" s="265"/>
      <c r="Q20" s="265"/>
      <c r="R20" s="265"/>
      <c r="S20" s="266"/>
      <c r="T20" s="92" t="s">
        <v>210</v>
      </c>
      <c r="U20" s="93"/>
      <c r="V20" s="94"/>
      <c r="W20" s="135">
        <f>IF(W19="","",VLOOKUP(W19,'【記載例】シフト記号表（勤務時間帯）'!$C$6:$L$47,10,FALSE))</f>
        <v>8</v>
      </c>
      <c r="X20" s="136">
        <f>IF(X19="","",VLOOKUP(X19,'【記載例】シフト記号表（勤務時間帯）'!$C$6:$L$47,10,FALSE))</f>
        <v>8</v>
      </c>
      <c r="Y20" s="136" t="str">
        <f>IF(Y19="","",VLOOKUP(Y19,'【記載例】シフト記号表（勤務時間帯）'!$C$6:$L$47,10,FALSE))</f>
        <v/>
      </c>
      <c r="Z20" s="136" t="str">
        <f>IF(Z19="","",VLOOKUP(Z19,'【記載例】シフト記号表（勤務時間帯）'!$C$6:$L$47,10,FALSE))</f>
        <v/>
      </c>
      <c r="AA20" s="136">
        <f>IF(AA19="","",VLOOKUP(AA19,'【記載例】シフト記号表（勤務時間帯）'!$C$6:$L$47,10,FALSE))</f>
        <v>8</v>
      </c>
      <c r="AB20" s="136">
        <f>IF(AB19="","",VLOOKUP(AB19,'【記載例】シフト記号表（勤務時間帯）'!$C$6:$L$47,10,FALSE))</f>
        <v>8</v>
      </c>
      <c r="AC20" s="137">
        <f>IF(AC19="","",VLOOKUP(AC19,'【記載例】シフト記号表（勤務時間帯）'!$C$6:$L$47,10,FALSE))</f>
        <v>8</v>
      </c>
      <c r="AD20" s="135">
        <f>IF(AD19="","",VLOOKUP(AD19,'【記載例】シフト記号表（勤務時間帯）'!$C$6:$L$47,10,FALSE))</f>
        <v>8</v>
      </c>
      <c r="AE20" s="136">
        <f>IF(AE19="","",VLOOKUP(AE19,'【記載例】シフト記号表（勤務時間帯）'!$C$6:$L$47,10,FALSE))</f>
        <v>8</v>
      </c>
      <c r="AF20" s="136" t="str">
        <f>IF(AF19="","",VLOOKUP(AF19,'【記載例】シフト記号表（勤務時間帯）'!$C$6:$L$47,10,FALSE))</f>
        <v/>
      </c>
      <c r="AG20" s="136">
        <f>IF(AG19="","",VLOOKUP(AG19,'【記載例】シフト記号表（勤務時間帯）'!$C$6:$L$47,10,FALSE))</f>
        <v>8</v>
      </c>
      <c r="AH20" s="136">
        <f>IF(AH19="","",VLOOKUP(AH19,'【記載例】シフト記号表（勤務時間帯）'!$C$6:$L$47,10,FALSE))</f>
        <v>8</v>
      </c>
      <c r="AI20" s="136">
        <f>IF(AI19="","",VLOOKUP(AI19,'【記載例】シフト記号表（勤務時間帯）'!$C$6:$L$47,10,FALSE))</f>
        <v>8</v>
      </c>
      <c r="AJ20" s="137" t="str">
        <f>IF(AJ19="","",VLOOKUP(AJ19,'【記載例】シフト記号表（勤務時間帯）'!$C$6:$L$47,10,FALSE))</f>
        <v/>
      </c>
      <c r="AK20" s="135">
        <f>IF(AK19="","",VLOOKUP(AK19,'【記載例】シフト記号表（勤務時間帯）'!$C$6:$L$47,10,FALSE))</f>
        <v>8</v>
      </c>
      <c r="AL20" s="136">
        <f>IF(AL19="","",VLOOKUP(AL19,'【記載例】シフト記号表（勤務時間帯）'!$C$6:$L$47,10,FALSE))</f>
        <v>8</v>
      </c>
      <c r="AM20" s="136">
        <f>IF(AM19="","",VLOOKUP(AM19,'【記載例】シフト記号表（勤務時間帯）'!$C$6:$L$47,10,FALSE))</f>
        <v>8</v>
      </c>
      <c r="AN20" s="136" t="str">
        <f>IF(AN19="","",VLOOKUP(AN19,'【記載例】シフト記号表（勤務時間帯）'!$C$6:$L$47,10,FALSE))</f>
        <v/>
      </c>
      <c r="AO20" s="136">
        <f>IF(AO19="","",VLOOKUP(AO19,'【記載例】シフト記号表（勤務時間帯）'!$C$6:$L$47,10,FALSE))</f>
        <v>8</v>
      </c>
      <c r="AP20" s="136">
        <f>IF(AP19="","",VLOOKUP(AP19,'【記載例】シフト記号表（勤務時間帯）'!$C$6:$L$47,10,FALSE))</f>
        <v>8</v>
      </c>
      <c r="AQ20" s="137" t="str">
        <f>IF(AQ19="","",VLOOKUP(AQ19,'【記載例】シフト記号表（勤務時間帯）'!$C$6:$L$47,10,FALSE))</f>
        <v/>
      </c>
      <c r="AR20" s="135">
        <f>IF(AR19="","",VLOOKUP(AR19,'【記載例】シフト記号表（勤務時間帯）'!$C$6:$L$47,10,FALSE))</f>
        <v>8</v>
      </c>
      <c r="AS20" s="136">
        <f>IF(AS19="","",VLOOKUP(AS19,'【記載例】シフト記号表（勤務時間帯）'!$C$6:$L$47,10,FALSE))</f>
        <v>8</v>
      </c>
      <c r="AT20" s="136" t="str">
        <f>IF(AT19="","",VLOOKUP(AT19,'【記載例】シフト記号表（勤務時間帯）'!$C$6:$L$47,10,FALSE))</f>
        <v/>
      </c>
      <c r="AU20" s="136" t="str">
        <f>IF(AU19="","",VLOOKUP(AU19,'【記載例】シフト記号表（勤務時間帯）'!$C$6:$L$47,10,FALSE))</f>
        <v/>
      </c>
      <c r="AV20" s="136">
        <f>IF(AV19="","",VLOOKUP(AV19,'【記載例】シフト記号表（勤務時間帯）'!$C$6:$L$47,10,FALSE))</f>
        <v>8</v>
      </c>
      <c r="AW20" s="136">
        <f>IF(AW19="","",VLOOKUP(AW19,'【記載例】シフト記号表（勤務時間帯）'!$C$6:$L$47,10,FALSE))</f>
        <v>8</v>
      </c>
      <c r="AX20" s="137">
        <f>IF(AX19="","",VLOOKUP(AX19,'【記載例】シフト記号表（勤務時間帯）'!$C$6:$L$47,10,FALSE))</f>
        <v>8</v>
      </c>
      <c r="AY20" s="135" t="str">
        <f>IF(AY19="","",VLOOKUP(AY19,'【記載例】シフト記号表（勤務時間帯）'!$C$6:$L$47,10,FALSE))</f>
        <v/>
      </c>
      <c r="AZ20" s="136" t="str">
        <f>IF(AZ19="","",VLOOKUP(AZ19,'【記載例】シフト記号表（勤務時間帯）'!$C$6:$L$47,10,FALSE))</f>
        <v/>
      </c>
      <c r="BA20" s="136" t="str">
        <f>IF(BA19="","",VLOOKUP(BA19,'【記載例】シフト記号表（勤務時間帯）'!$C$6:$L$47,10,FALSE))</f>
        <v/>
      </c>
      <c r="BB20" s="235">
        <f>IF($BE$3="４週",SUM(W20:AX20),IF($BE$3="暦月",SUM(W20:BA20),""))</f>
        <v>160</v>
      </c>
      <c r="BC20" s="236"/>
      <c r="BD20" s="237">
        <f>IF($BE$3="４週",BB20/4,IF($BE$3="暦月",(BB20/($BE$8/7)),""))</f>
        <v>40</v>
      </c>
      <c r="BE20" s="236"/>
      <c r="BF20" s="232"/>
      <c r="BG20" s="233"/>
      <c r="BH20" s="233"/>
      <c r="BI20" s="233"/>
      <c r="BJ20" s="234"/>
    </row>
    <row r="21" spans="2:62" ht="20.25" customHeight="1" x14ac:dyDescent="0.4">
      <c r="B21" s="306">
        <f>B19+1</f>
        <v>3</v>
      </c>
      <c r="C21" s="162" t="s">
        <v>241</v>
      </c>
      <c r="D21" s="163"/>
      <c r="E21" s="130"/>
      <c r="F21" s="131"/>
      <c r="G21" s="130"/>
      <c r="H21" s="131"/>
      <c r="I21" s="221" t="s">
        <v>89</v>
      </c>
      <c r="J21" s="222"/>
      <c r="K21" s="225" t="s">
        <v>71</v>
      </c>
      <c r="L21" s="226"/>
      <c r="M21" s="226"/>
      <c r="N21" s="163"/>
      <c r="O21" s="264" t="s">
        <v>145</v>
      </c>
      <c r="P21" s="265"/>
      <c r="Q21" s="265"/>
      <c r="R21" s="265"/>
      <c r="S21" s="266"/>
      <c r="T21" s="95" t="s">
        <v>18</v>
      </c>
      <c r="U21" s="96"/>
      <c r="V21" s="97"/>
      <c r="W21" s="85" t="s">
        <v>201</v>
      </c>
      <c r="X21" s="86" t="s">
        <v>201</v>
      </c>
      <c r="Y21" s="86" t="s">
        <v>201</v>
      </c>
      <c r="Z21" s="86"/>
      <c r="AA21" s="86"/>
      <c r="AB21" s="86" t="s">
        <v>201</v>
      </c>
      <c r="AC21" s="87" t="s">
        <v>201</v>
      </c>
      <c r="AD21" s="85" t="s">
        <v>201</v>
      </c>
      <c r="AE21" s="86" t="s">
        <v>201</v>
      </c>
      <c r="AF21" s="86" t="s">
        <v>201</v>
      </c>
      <c r="AG21" s="86"/>
      <c r="AH21" s="86"/>
      <c r="AI21" s="86" t="s">
        <v>201</v>
      </c>
      <c r="AJ21" s="87" t="s">
        <v>201</v>
      </c>
      <c r="AK21" s="85" t="s">
        <v>201</v>
      </c>
      <c r="AL21" s="86" t="s">
        <v>201</v>
      </c>
      <c r="AM21" s="86" t="s">
        <v>201</v>
      </c>
      <c r="AN21" s="86"/>
      <c r="AO21" s="86"/>
      <c r="AP21" s="86" t="s">
        <v>201</v>
      </c>
      <c r="AQ21" s="87" t="s">
        <v>201</v>
      </c>
      <c r="AR21" s="85" t="s">
        <v>201</v>
      </c>
      <c r="AS21" s="86" t="s">
        <v>201</v>
      </c>
      <c r="AT21" s="86" t="s">
        <v>201</v>
      </c>
      <c r="AU21" s="86"/>
      <c r="AV21" s="86"/>
      <c r="AW21" s="86" t="s">
        <v>201</v>
      </c>
      <c r="AX21" s="87" t="s">
        <v>201</v>
      </c>
      <c r="AY21" s="85"/>
      <c r="AZ21" s="86"/>
      <c r="BA21" s="88"/>
      <c r="BB21" s="217"/>
      <c r="BC21" s="218"/>
      <c r="BD21" s="219"/>
      <c r="BE21" s="220"/>
      <c r="BF21" s="229"/>
      <c r="BG21" s="230"/>
      <c r="BH21" s="230"/>
      <c r="BI21" s="230"/>
      <c r="BJ21" s="231"/>
    </row>
    <row r="22" spans="2:62" ht="20.25" customHeight="1" x14ac:dyDescent="0.4">
      <c r="B22" s="307"/>
      <c r="C22" s="164"/>
      <c r="D22" s="165"/>
      <c r="E22" s="130"/>
      <c r="F22" s="131" t="str">
        <f>C21</f>
        <v>計画作成担当者</v>
      </c>
      <c r="G22" s="130"/>
      <c r="H22" s="131" t="str">
        <f>I21</f>
        <v>A</v>
      </c>
      <c r="I22" s="223"/>
      <c r="J22" s="224"/>
      <c r="K22" s="227"/>
      <c r="L22" s="228"/>
      <c r="M22" s="228"/>
      <c r="N22" s="165"/>
      <c r="O22" s="264"/>
      <c r="P22" s="265"/>
      <c r="Q22" s="265"/>
      <c r="R22" s="265"/>
      <c r="S22" s="266"/>
      <c r="T22" s="92" t="s">
        <v>210</v>
      </c>
      <c r="U22" s="93"/>
      <c r="V22" s="94"/>
      <c r="W22" s="135">
        <f>IF(W21="","",VLOOKUP(W21,'【記載例】シフト記号表（勤務時間帯）'!$C$6:$L$47,10,FALSE))</f>
        <v>8</v>
      </c>
      <c r="X22" s="136">
        <f>IF(X21="","",VLOOKUP(X21,'【記載例】シフト記号表（勤務時間帯）'!$C$6:$L$47,10,FALSE))</f>
        <v>8</v>
      </c>
      <c r="Y22" s="136">
        <f>IF(Y21="","",VLOOKUP(Y21,'【記載例】シフト記号表（勤務時間帯）'!$C$6:$L$47,10,FALSE))</f>
        <v>8</v>
      </c>
      <c r="Z22" s="136" t="str">
        <f>IF(Z21="","",VLOOKUP(Z21,'【記載例】シフト記号表（勤務時間帯）'!$C$6:$L$47,10,FALSE))</f>
        <v/>
      </c>
      <c r="AA22" s="136" t="str">
        <f>IF(AA21="","",VLOOKUP(AA21,'【記載例】シフト記号表（勤務時間帯）'!$C$6:$L$47,10,FALSE))</f>
        <v/>
      </c>
      <c r="AB22" s="136">
        <f>IF(AB21="","",VLOOKUP(AB21,'【記載例】シフト記号表（勤務時間帯）'!$C$6:$L$47,10,FALSE))</f>
        <v>8</v>
      </c>
      <c r="AC22" s="137">
        <f>IF(AC21="","",VLOOKUP(AC21,'【記載例】シフト記号表（勤務時間帯）'!$C$6:$L$47,10,FALSE))</f>
        <v>8</v>
      </c>
      <c r="AD22" s="135">
        <f>IF(AD21="","",VLOOKUP(AD21,'【記載例】シフト記号表（勤務時間帯）'!$C$6:$L$47,10,FALSE))</f>
        <v>8</v>
      </c>
      <c r="AE22" s="136">
        <f>IF(AE21="","",VLOOKUP(AE21,'【記載例】シフト記号表（勤務時間帯）'!$C$6:$L$47,10,FALSE))</f>
        <v>8</v>
      </c>
      <c r="AF22" s="136">
        <f>IF(AF21="","",VLOOKUP(AF21,'【記載例】シフト記号表（勤務時間帯）'!$C$6:$L$47,10,FALSE))</f>
        <v>8</v>
      </c>
      <c r="AG22" s="136" t="str">
        <f>IF(AG21="","",VLOOKUP(AG21,'【記載例】シフト記号表（勤務時間帯）'!$C$6:$L$47,10,FALSE))</f>
        <v/>
      </c>
      <c r="AH22" s="136" t="str">
        <f>IF(AH21="","",VLOOKUP(AH21,'【記載例】シフト記号表（勤務時間帯）'!$C$6:$L$47,10,FALSE))</f>
        <v/>
      </c>
      <c r="AI22" s="136">
        <f>IF(AI21="","",VLOOKUP(AI21,'【記載例】シフト記号表（勤務時間帯）'!$C$6:$L$47,10,FALSE))</f>
        <v>8</v>
      </c>
      <c r="AJ22" s="137">
        <f>IF(AJ21="","",VLOOKUP(AJ21,'【記載例】シフト記号表（勤務時間帯）'!$C$6:$L$47,10,FALSE))</f>
        <v>8</v>
      </c>
      <c r="AK22" s="135">
        <f>IF(AK21="","",VLOOKUP(AK21,'【記載例】シフト記号表（勤務時間帯）'!$C$6:$L$47,10,FALSE))</f>
        <v>8</v>
      </c>
      <c r="AL22" s="136">
        <f>IF(AL21="","",VLOOKUP(AL21,'【記載例】シフト記号表（勤務時間帯）'!$C$6:$L$47,10,FALSE))</f>
        <v>8</v>
      </c>
      <c r="AM22" s="136">
        <f>IF(AM21="","",VLOOKUP(AM21,'【記載例】シフト記号表（勤務時間帯）'!$C$6:$L$47,10,FALSE))</f>
        <v>8</v>
      </c>
      <c r="AN22" s="136" t="str">
        <f>IF(AN21="","",VLOOKUP(AN21,'【記載例】シフト記号表（勤務時間帯）'!$C$6:$L$47,10,FALSE))</f>
        <v/>
      </c>
      <c r="AO22" s="136" t="str">
        <f>IF(AO21="","",VLOOKUP(AO21,'【記載例】シフト記号表（勤務時間帯）'!$C$6:$L$47,10,FALSE))</f>
        <v/>
      </c>
      <c r="AP22" s="136">
        <f>IF(AP21="","",VLOOKUP(AP21,'【記載例】シフト記号表（勤務時間帯）'!$C$6:$L$47,10,FALSE))</f>
        <v>8</v>
      </c>
      <c r="AQ22" s="137">
        <f>IF(AQ21="","",VLOOKUP(AQ21,'【記載例】シフト記号表（勤務時間帯）'!$C$6:$L$47,10,FALSE))</f>
        <v>8</v>
      </c>
      <c r="AR22" s="135">
        <f>IF(AR21="","",VLOOKUP(AR21,'【記載例】シフト記号表（勤務時間帯）'!$C$6:$L$47,10,FALSE))</f>
        <v>8</v>
      </c>
      <c r="AS22" s="136">
        <f>IF(AS21="","",VLOOKUP(AS21,'【記載例】シフト記号表（勤務時間帯）'!$C$6:$L$47,10,FALSE))</f>
        <v>8</v>
      </c>
      <c r="AT22" s="136">
        <f>IF(AT21="","",VLOOKUP(AT21,'【記載例】シフト記号表（勤務時間帯）'!$C$6:$L$47,10,FALSE))</f>
        <v>8</v>
      </c>
      <c r="AU22" s="136" t="str">
        <f>IF(AU21="","",VLOOKUP(AU21,'【記載例】シフト記号表（勤務時間帯）'!$C$6:$L$47,10,FALSE))</f>
        <v/>
      </c>
      <c r="AV22" s="136" t="str">
        <f>IF(AV21="","",VLOOKUP(AV21,'【記載例】シフト記号表（勤務時間帯）'!$C$6:$L$47,10,FALSE))</f>
        <v/>
      </c>
      <c r="AW22" s="136">
        <f>IF(AW21="","",VLOOKUP(AW21,'【記載例】シフト記号表（勤務時間帯）'!$C$6:$L$47,10,FALSE))</f>
        <v>8</v>
      </c>
      <c r="AX22" s="137">
        <f>IF(AX21="","",VLOOKUP(AX21,'【記載例】シフト記号表（勤務時間帯）'!$C$6:$L$47,10,FALSE))</f>
        <v>8</v>
      </c>
      <c r="AY22" s="135" t="str">
        <f>IF(AY21="","",VLOOKUP(AY21,'【記載例】シフト記号表（勤務時間帯）'!$C$6:$L$47,10,FALSE))</f>
        <v/>
      </c>
      <c r="AZ22" s="136" t="str">
        <f>IF(AZ21="","",VLOOKUP(AZ21,'【記載例】シフト記号表（勤務時間帯）'!$C$6:$L$47,10,FALSE))</f>
        <v/>
      </c>
      <c r="BA22" s="136" t="str">
        <f>IF(BA21="","",VLOOKUP(BA21,'【記載例】シフト記号表（勤務時間帯）'!$C$6:$L$47,10,FALSE))</f>
        <v/>
      </c>
      <c r="BB22" s="235">
        <f>IF($BE$3="４週",SUM(W22:AX22),IF($BE$3="暦月",SUM(W22:BA22),""))</f>
        <v>160</v>
      </c>
      <c r="BC22" s="236"/>
      <c r="BD22" s="237">
        <f>IF($BE$3="４週",BB22/4,IF($BE$3="暦月",(BB22/($BE$8/7)),""))</f>
        <v>40</v>
      </c>
      <c r="BE22" s="236"/>
      <c r="BF22" s="232"/>
      <c r="BG22" s="233"/>
      <c r="BH22" s="233"/>
      <c r="BI22" s="233"/>
      <c r="BJ22" s="234"/>
    </row>
    <row r="23" spans="2:62" ht="20.25" customHeight="1" x14ac:dyDescent="0.4">
      <c r="B23" s="306">
        <f>B21+1</f>
        <v>4</v>
      </c>
      <c r="C23" s="162" t="s">
        <v>104</v>
      </c>
      <c r="D23" s="163"/>
      <c r="E23" s="130"/>
      <c r="F23" s="131"/>
      <c r="G23" s="130"/>
      <c r="H23" s="131"/>
      <c r="I23" s="221" t="s">
        <v>126</v>
      </c>
      <c r="J23" s="222"/>
      <c r="K23" s="225" t="s">
        <v>112</v>
      </c>
      <c r="L23" s="226"/>
      <c r="M23" s="226"/>
      <c r="N23" s="163"/>
      <c r="O23" s="264" t="s">
        <v>146</v>
      </c>
      <c r="P23" s="265"/>
      <c r="Q23" s="265"/>
      <c r="R23" s="265"/>
      <c r="S23" s="266"/>
      <c r="T23" s="95" t="s">
        <v>18</v>
      </c>
      <c r="U23" s="96"/>
      <c r="V23" s="97"/>
      <c r="W23" s="85" t="s">
        <v>203</v>
      </c>
      <c r="X23" s="86" t="s">
        <v>203</v>
      </c>
      <c r="Y23" s="86" t="s">
        <v>202</v>
      </c>
      <c r="Z23" s="86"/>
      <c r="AA23" s="86"/>
      <c r="AB23" s="86" t="s">
        <v>203</v>
      </c>
      <c r="AC23" s="87" t="s">
        <v>203</v>
      </c>
      <c r="AD23" s="85" t="s">
        <v>203</v>
      </c>
      <c r="AE23" s="86" t="s">
        <v>203</v>
      </c>
      <c r="AF23" s="86" t="s">
        <v>203</v>
      </c>
      <c r="AG23" s="86"/>
      <c r="AH23" s="86"/>
      <c r="AI23" s="86" t="s">
        <v>203</v>
      </c>
      <c r="AJ23" s="87" t="s">
        <v>203</v>
      </c>
      <c r="AK23" s="85" t="s">
        <v>203</v>
      </c>
      <c r="AL23" s="86" t="s">
        <v>203</v>
      </c>
      <c r="AM23" s="86" t="s">
        <v>203</v>
      </c>
      <c r="AN23" s="86"/>
      <c r="AO23" s="86"/>
      <c r="AP23" s="86" t="s">
        <v>203</v>
      </c>
      <c r="AQ23" s="87" t="s">
        <v>203</v>
      </c>
      <c r="AR23" s="85" t="s">
        <v>203</v>
      </c>
      <c r="AS23" s="86" t="s">
        <v>203</v>
      </c>
      <c r="AT23" s="86" t="s">
        <v>203</v>
      </c>
      <c r="AU23" s="86"/>
      <c r="AV23" s="86"/>
      <c r="AW23" s="86" t="s">
        <v>203</v>
      </c>
      <c r="AX23" s="87" t="s">
        <v>203</v>
      </c>
      <c r="AY23" s="85"/>
      <c r="AZ23" s="86"/>
      <c r="BA23" s="88"/>
      <c r="BB23" s="217"/>
      <c r="BC23" s="218"/>
      <c r="BD23" s="219"/>
      <c r="BE23" s="220"/>
      <c r="BF23" s="229"/>
      <c r="BG23" s="230"/>
      <c r="BH23" s="230"/>
      <c r="BI23" s="230"/>
      <c r="BJ23" s="231"/>
    </row>
    <row r="24" spans="2:62" ht="20.25" customHeight="1" x14ac:dyDescent="0.4">
      <c r="B24" s="307"/>
      <c r="C24" s="164"/>
      <c r="D24" s="165"/>
      <c r="E24" s="130"/>
      <c r="F24" s="131" t="str">
        <f>C23</f>
        <v>機能訓練指導員</v>
      </c>
      <c r="G24" s="130"/>
      <c r="H24" s="131" t="str">
        <f>I23</f>
        <v>B</v>
      </c>
      <c r="I24" s="223"/>
      <c r="J24" s="224"/>
      <c r="K24" s="227"/>
      <c r="L24" s="228"/>
      <c r="M24" s="228"/>
      <c r="N24" s="165"/>
      <c r="O24" s="264"/>
      <c r="P24" s="265"/>
      <c r="Q24" s="265"/>
      <c r="R24" s="265"/>
      <c r="S24" s="266"/>
      <c r="T24" s="92" t="s">
        <v>210</v>
      </c>
      <c r="U24" s="93"/>
      <c r="V24" s="94"/>
      <c r="W24" s="135">
        <f>IF(W23="","",VLOOKUP(W23,'【記載例】シフト記号表（勤務時間帯）'!$C$6:$L$47,10,FALSE))</f>
        <v>4.0000000000000009</v>
      </c>
      <c r="X24" s="136">
        <f>IF(X23="","",VLOOKUP(X23,'【記載例】シフト記号表（勤務時間帯）'!$C$6:$L$47,10,FALSE))</f>
        <v>4.0000000000000009</v>
      </c>
      <c r="Y24" s="136">
        <f>IF(Y23="","",VLOOKUP(Y23,'【記載例】シフト記号表（勤務時間帯）'!$C$6:$L$47,10,FALSE))</f>
        <v>4.0000000000000009</v>
      </c>
      <c r="Z24" s="136" t="str">
        <f>IF(Z23="","",VLOOKUP(Z23,'【記載例】シフト記号表（勤務時間帯）'!$C$6:$L$47,10,FALSE))</f>
        <v/>
      </c>
      <c r="AA24" s="136" t="str">
        <f>IF(AA23="","",VLOOKUP(AA23,'【記載例】シフト記号表（勤務時間帯）'!$C$6:$L$47,10,FALSE))</f>
        <v/>
      </c>
      <c r="AB24" s="136">
        <f>IF(AB23="","",VLOOKUP(AB23,'【記載例】シフト記号表（勤務時間帯）'!$C$6:$L$47,10,FALSE))</f>
        <v>4.0000000000000009</v>
      </c>
      <c r="AC24" s="137">
        <f>IF(AC23="","",VLOOKUP(AC23,'【記載例】シフト記号表（勤務時間帯）'!$C$6:$L$47,10,FALSE))</f>
        <v>4.0000000000000009</v>
      </c>
      <c r="AD24" s="135">
        <f>IF(AD23="","",VLOOKUP(AD23,'【記載例】シフト記号表（勤務時間帯）'!$C$6:$L$47,10,FALSE))</f>
        <v>4.0000000000000009</v>
      </c>
      <c r="AE24" s="136">
        <f>IF(AE23="","",VLOOKUP(AE23,'【記載例】シフト記号表（勤務時間帯）'!$C$6:$L$47,10,FALSE))</f>
        <v>4.0000000000000009</v>
      </c>
      <c r="AF24" s="136">
        <f>IF(AF23="","",VLOOKUP(AF23,'【記載例】シフト記号表（勤務時間帯）'!$C$6:$L$47,10,FALSE))</f>
        <v>4.0000000000000009</v>
      </c>
      <c r="AG24" s="136" t="str">
        <f>IF(AG23="","",VLOOKUP(AG23,'【記載例】シフト記号表（勤務時間帯）'!$C$6:$L$47,10,FALSE))</f>
        <v/>
      </c>
      <c r="AH24" s="136" t="str">
        <f>IF(AH23="","",VLOOKUP(AH23,'【記載例】シフト記号表（勤務時間帯）'!$C$6:$L$47,10,FALSE))</f>
        <v/>
      </c>
      <c r="AI24" s="136">
        <f>IF(AI23="","",VLOOKUP(AI23,'【記載例】シフト記号表（勤務時間帯）'!$C$6:$L$47,10,FALSE))</f>
        <v>4.0000000000000009</v>
      </c>
      <c r="AJ24" s="137">
        <f>IF(AJ23="","",VLOOKUP(AJ23,'【記載例】シフト記号表（勤務時間帯）'!$C$6:$L$47,10,FALSE))</f>
        <v>4.0000000000000009</v>
      </c>
      <c r="AK24" s="135">
        <f>IF(AK23="","",VLOOKUP(AK23,'【記載例】シフト記号表（勤務時間帯）'!$C$6:$L$47,10,FALSE))</f>
        <v>4.0000000000000009</v>
      </c>
      <c r="AL24" s="136">
        <f>IF(AL23="","",VLOOKUP(AL23,'【記載例】シフト記号表（勤務時間帯）'!$C$6:$L$47,10,FALSE))</f>
        <v>4.0000000000000009</v>
      </c>
      <c r="AM24" s="136">
        <f>IF(AM23="","",VLOOKUP(AM23,'【記載例】シフト記号表（勤務時間帯）'!$C$6:$L$47,10,FALSE))</f>
        <v>4.0000000000000009</v>
      </c>
      <c r="AN24" s="136" t="str">
        <f>IF(AN23="","",VLOOKUP(AN23,'【記載例】シフト記号表（勤務時間帯）'!$C$6:$L$47,10,FALSE))</f>
        <v/>
      </c>
      <c r="AO24" s="136" t="str">
        <f>IF(AO23="","",VLOOKUP(AO23,'【記載例】シフト記号表（勤務時間帯）'!$C$6:$L$47,10,FALSE))</f>
        <v/>
      </c>
      <c r="AP24" s="136">
        <f>IF(AP23="","",VLOOKUP(AP23,'【記載例】シフト記号表（勤務時間帯）'!$C$6:$L$47,10,FALSE))</f>
        <v>4.0000000000000009</v>
      </c>
      <c r="AQ24" s="137">
        <f>IF(AQ23="","",VLOOKUP(AQ23,'【記載例】シフト記号表（勤務時間帯）'!$C$6:$L$47,10,FALSE))</f>
        <v>4.0000000000000009</v>
      </c>
      <c r="AR24" s="135">
        <f>IF(AR23="","",VLOOKUP(AR23,'【記載例】シフト記号表（勤務時間帯）'!$C$6:$L$47,10,FALSE))</f>
        <v>4.0000000000000009</v>
      </c>
      <c r="AS24" s="136">
        <f>IF(AS23="","",VLOOKUP(AS23,'【記載例】シフト記号表（勤務時間帯）'!$C$6:$L$47,10,FALSE))</f>
        <v>4.0000000000000009</v>
      </c>
      <c r="AT24" s="136">
        <f>IF(AT23="","",VLOOKUP(AT23,'【記載例】シフト記号表（勤務時間帯）'!$C$6:$L$47,10,FALSE))</f>
        <v>4.0000000000000009</v>
      </c>
      <c r="AU24" s="136" t="str">
        <f>IF(AU23="","",VLOOKUP(AU23,'【記載例】シフト記号表（勤務時間帯）'!$C$6:$L$47,10,FALSE))</f>
        <v/>
      </c>
      <c r="AV24" s="136" t="str">
        <f>IF(AV23="","",VLOOKUP(AV23,'【記載例】シフト記号表（勤務時間帯）'!$C$6:$L$47,10,FALSE))</f>
        <v/>
      </c>
      <c r="AW24" s="136">
        <f>IF(AW23="","",VLOOKUP(AW23,'【記載例】シフト記号表（勤務時間帯）'!$C$6:$L$47,10,FALSE))</f>
        <v>4.0000000000000009</v>
      </c>
      <c r="AX24" s="137">
        <f>IF(AX23="","",VLOOKUP(AX23,'【記載例】シフト記号表（勤務時間帯）'!$C$6:$L$47,10,FALSE))</f>
        <v>4.0000000000000009</v>
      </c>
      <c r="AY24" s="135" t="str">
        <f>IF(AY23="","",VLOOKUP(AY23,'【記載例】シフト記号表（勤務時間帯）'!$C$6:$L$47,10,FALSE))</f>
        <v/>
      </c>
      <c r="AZ24" s="136" t="str">
        <f>IF(AZ23="","",VLOOKUP(AZ23,'【記載例】シフト記号表（勤務時間帯）'!$C$6:$L$47,10,FALSE))</f>
        <v/>
      </c>
      <c r="BA24" s="136" t="str">
        <f>IF(BA23="","",VLOOKUP(BA23,'【記載例】シフト記号表（勤務時間帯）'!$C$6:$L$47,10,FALSE))</f>
        <v/>
      </c>
      <c r="BB24" s="235">
        <f>IF($BE$3="４週",SUM(W24:AX24),IF($BE$3="暦月",SUM(W24:BA24),""))</f>
        <v>80.000000000000014</v>
      </c>
      <c r="BC24" s="236"/>
      <c r="BD24" s="237">
        <f>IF($BE$3="４週",BB24/4,IF($BE$3="暦月",(BB24/($BE$8/7)),""))</f>
        <v>20.000000000000004</v>
      </c>
      <c r="BE24" s="236"/>
      <c r="BF24" s="232"/>
      <c r="BG24" s="233"/>
      <c r="BH24" s="233"/>
      <c r="BI24" s="233"/>
      <c r="BJ24" s="234"/>
    </row>
    <row r="25" spans="2:62" ht="20.25" customHeight="1" x14ac:dyDescent="0.4">
      <c r="B25" s="306">
        <f>B23+1</f>
        <v>5</v>
      </c>
      <c r="C25" s="162" t="s">
        <v>102</v>
      </c>
      <c r="D25" s="163"/>
      <c r="E25" s="130"/>
      <c r="F25" s="131"/>
      <c r="G25" s="130"/>
      <c r="H25" s="131"/>
      <c r="I25" s="221" t="s">
        <v>89</v>
      </c>
      <c r="J25" s="222"/>
      <c r="K25" s="225" t="s">
        <v>107</v>
      </c>
      <c r="L25" s="226"/>
      <c r="M25" s="226"/>
      <c r="N25" s="163"/>
      <c r="O25" s="264" t="s">
        <v>147</v>
      </c>
      <c r="P25" s="265"/>
      <c r="Q25" s="265"/>
      <c r="R25" s="265"/>
      <c r="S25" s="266"/>
      <c r="T25" s="95" t="s">
        <v>18</v>
      </c>
      <c r="U25" s="96"/>
      <c r="V25" s="97"/>
      <c r="W25" s="85" t="s">
        <v>39</v>
      </c>
      <c r="X25" s="86" t="s">
        <v>39</v>
      </c>
      <c r="Y25" s="86" t="s">
        <v>39</v>
      </c>
      <c r="Z25" s="86"/>
      <c r="AA25" s="86"/>
      <c r="AB25" s="86" t="s">
        <v>39</v>
      </c>
      <c r="AC25" s="87" t="s">
        <v>39</v>
      </c>
      <c r="AD25" s="85" t="s">
        <v>39</v>
      </c>
      <c r="AE25" s="86" t="s">
        <v>39</v>
      </c>
      <c r="AF25" s="86" t="s">
        <v>39</v>
      </c>
      <c r="AG25" s="86"/>
      <c r="AH25" s="86"/>
      <c r="AI25" s="86" t="s">
        <v>39</v>
      </c>
      <c r="AJ25" s="87" t="s">
        <v>39</v>
      </c>
      <c r="AK25" s="85" t="s">
        <v>39</v>
      </c>
      <c r="AL25" s="86" t="s">
        <v>39</v>
      </c>
      <c r="AM25" s="86" t="s">
        <v>39</v>
      </c>
      <c r="AN25" s="86"/>
      <c r="AO25" s="86"/>
      <c r="AP25" s="86" t="s">
        <v>39</v>
      </c>
      <c r="AQ25" s="87" t="s">
        <v>39</v>
      </c>
      <c r="AR25" s="85" t="s">
        <v>39</v>
      </c>
      <c r="AS25" s="86" t="s">
        <v>39</v>
      </c>
      <c r="AT25" s="86" t="s">
        <v>39</v>
      </c>
      <c r="AU25" s="86"/>
      <c r="AV25" s="86"/>
      <c r="AW25" s="86" t="s">
        <v>39</v>
      </c>
      <c r="AX25" s="87" t="s">
        <v>39</v>
      </c>
      <c r="AY25" s="85"/>
      <c r="AZ25" s="86"/>
      <c r="BA25" s="88"/>
      <c r="BB25" s="217"/>
      <c r="BC25" s="218"/>
      <c r="BD25" s="219"/>
      <c r="BE25" s="220"/>
      <c r="BF25" s="229"/>
      <c r="BG25" s="230"/>
      <c r="BH25" s="230"/>
      <c r="BI25" s="230"/>
      <c r="BJ25" s="231"/>
    </row>
    <row r="26" spans="2:62" ht="20.25" customHeight="1" x14ac:dyDescent="0.4">
      <c r="B26" s="307"/>
      <c r="C26" s="164"/>
      <c r="D26" s="165"/>
      <c r="E26" s="130"/>
      <c r="F26" s="131" t="str">
        <f>C25</f>
        <v>看護職員</v>
      </c>
      <c r="G26" s="130"/>
      <c r="H26" s="131" t="str">
        <f>I25</f>
        <v>A</v>
      </c>
      <c r="I26" s="223"/>
      <c r="J26" s="224"/>
      <c r="K26" s="227"/>
      <c r="L26" s="228"/>
      <c r="M26" s="228"/>
      <c r="N26" s="165"/>
      <c r="O26" s="264"/>
      <c r="P26" s="265"/>
      <c r="Q26" s="265"/>
      <c r="R26" s="265"/>
      <c r="S26" s="266"/>
      <c r="T26" s="148" t="s">
        <v>210</v>
      </c>
      <c r="U26" s="99"/>
      <c r="V26" s="149"/>
      <c r="W26" s="135">
        <f>IF(W25="","",VLOOKUP(W25,'【記載例】シフト記号表（勤務時間帯）'!$C$6:$L$47,10,FALSE))</f>
        <v>8</v>
      </c>
      <c r="X26" s="136">
        <f>IF(X25="","",VLOOKUP(X25,'【記載例】シフト記号表（勤務時間帯）'!$C$6:$L$47,10,FALSE))</f>
        <v>8</v>
      </c>
      <c r="Y26" s="136">
        <f>IF(Y25="","",VLOOKUP(Y25,'【記載例】シフト記号表（勤務時間帯）'!$C$6:$L$47,10,FALSE))</f>
        <v>8</v>
      </c>
      <c r="Z26" s="136" t="str">
        <f>IF(Z25="","",VLOOKUP(Z25,'【記載例】シフト記号表（勤務時間帯）'!$C$6:$L$47,10,FALSE))</f>
        <v/>
      </c>
      <c r="AA26" s="136" t="str">
        <f>IF(AA25="","",VLOOKUP(AA25,'【記載例】シフト記号表（勤務時間帯）'!$C$6:$L$47,10,FALSE))</f>
        <v/>
      </c>
      <c r="AB26" s="136">
        <f>IF(AB25="","",VLOOKUP(AB25,'【記載例】シフト記号表（勤務時間帯）'!$C$6:$L$47,10,FALSE))</f>
        <v>8</v>
      </c>
      <c r="AC26" s="137">
        <f>IF(AC25="","",VLOOKUP(AC25,'【記載例】シフト記号表（勤務時間帯）'!$C$6:$L$47,10,FALSE))</f>
        <v>8</v>
      </c>
      <c r="AD26" s="135">
        <f>IF(AD25="","",VLOOKUP(AD25,'【記載例】シフト記号表（勤務時間帯）'!$C$6:$L$47,10,FALSE))</f>
        <v>8</v>
      </c>
      <c r="AE26" s="136">
        <f>IF(AE25="","",VLOOKUP(AE25,'【記載例】シフト記号表（勤務時間帯）'!$C$6:$L$47,10,FALSE))</f>
        <v>8</v>
      </c>
      <c r="AF26" s="136">
        <f>IF(AF25="","",VLOOKUP(AF25,'【記載例】シフト記号表（勤務時間帯）'!$C$6:$L$47,10,FALSE))</f>
        <v>8</v>
      </c>
      <c r="AG26" s="136" t="str">
        <f>IF(AG25="","",VLOOKUP(AG25,'【記載例】シフト記号表（勤務時間帯）'!$C$6:$L$47,10,FALSE))</f>
        <v/>
      </c>
      <c r="AH26" s="136" t="str">
        <f>IF(AH25="","",VLOOKUP(AH25,'【記載例】シフト記号表（勤務時間帯）'!$C$6:$L$47,10,FALSE))</f>
        <v/>
      </c>
      <c r="AI26" s="136">
        <f>IF(AI25="","",VLOOKUP(AI25,'【記載例】シフト記号表（勤務時間帯）'!$C$6:$L$47,10,FALSE))</f>
        <v>8</v>
      </c>
      <c r="AJ26" s="137">
        <f>IF(AJ25="","",VLOOKUP(AJ25,'【記載例】シフト記号表（勤務時間帯）'!$C$6:$L$47,10,FALSE))</f>
        <v>8</v>
      </c>
      <c r="AK26" s="135">
        <f>IF(AK25="","",VLOOKUP(AK25,'【記載例】シフト記号表（勤務時間帯）'!$C$6:$L$47,10,FALSE))</f>
        <v>8</v>
      </c>
      <c r="AL26" s="136">
        <f>IF(AL25="","",VLOOKUP(AL25,'【記載例】シフト記号表（勤務時間帯）'!$C$6:$L$47,10,FALSE))</f>
        <v>8</v>
      </c>
      <c r="AM26" s="136">
        <f>IF(AM25="","",VLOOKUP(AM25,'【記載例】シフト記号表（勤務時間帯）'!$C$6:$L$47,10,FALSE))</f>
        <v>8</v>
      </c>
      <c r="AN26" s="136" t="str">
        <f>IF(AN25="","",VLOOKUP(AN25,'【記載例】シフト記号表（勤務時間帯）'!$C$6:$L$47,10,FALSE))</f>
        <v/>
      </c>
      <c r="AO26" s="136" t="str">
        <f>IF(AO25="","",VLOOKUP(AO25,'【記載例】シフト記号表（勤務時間帯）'!$C$6:$L$47,10,FALSE))</f>
        <v/>
      </c>
      <c r="AP26" s="136">
        <f>IF(AP25="","",VLOOKUP(AP25,'【記載例】シフト記号表（勤務時間帯）'!$C$6:$L$47,10,FALSE))</f>
        <v>8</v>
      </c>
      <c r="AQ26" s="137">
        <f>IF(AQ25="","",VLOOKUP(AQ25,'【記載例】シフト記号表（勤務時間帯）'!$C$6:$L$47,10,FALSE))</f>
        <v>8</v>
      </c>
      <c r="AR26" s="135">
        <f>IF(AR25="","",VLOOKUP(AR25,'【記載例】シフト記号表（勤務時間帯）'!$C$6:$L$47,10,FALSE))</f>
        <v>8</v>
      </c>
      <c r="AS26" s="136">
        <f>IF(AS25="","",VLOOKUP(AS25,'【記載例】シフト記号表（勤務時間帯）'!$C$6:$L$47,10,FALSE))</f>
        <v>8</v>
      </c>
      <c r="AT26" s="136">
        <f>IF(AT25="","",VLOOKUP(AT25,'【記載例】シフト記号表（勤務時間帯）'!$C$6:$L$47,10,FALSE))</f>
        <v>8</v>
      </c>
      <c r="AU26" s="136" t="str">
        <f>IF(AU25="","",VLOOKUP(AU25,'【記載例】シフト記号表（勤務時間帯）'!$C$6:$L$47,10,FALSE))</f>
        <v/>
      </c>
      <c r="AV26" s="136" t="str">
        <f>IF(AV25="","",VLOOKUP(AV25,'【記載例】シフト記号表（勤務時間帯）'!$C$6:$L$47,10,FALSE))</f>
        <v/>
      </c>
      <c r="AW26" s="136">
        <f>IF(AW25="","",VLOOKUP(AW25,'【記載例】シフト記号表（勤務時間帯）'!$C$6:$L$47,10,FALSE))</f>
        <v>8</v>
      </c>
      <c r="AX26" s="137">
        <f>IF(AX25="","",VLOOKUP(AX25,'【記載例】シフト記号表（勤務時間帯）'!$C$6:$L$47,10,FALSE))</f>
        <v>8</v>
      </c>
      <c r="AY26" s="135" t="str">
        <f>IF(AY25="","",VLOOKUP(AY25,'【記載例】シフト記号表（勤務時間帯）'!$C$6:$L$47,10,FALSE))</f>
        <v/>
      </c>
      <c r="AZ26" s="136" t="str">
        <f>IF(AZ25="","",VLOOKUP(AZ25,'【記載例】シフト記号表（勤務時間帯）'!$C$6:$L$47,10,FALSE))</f>
        <v/>
      </c>
      <c r="BA26" s="136" t="str">
        <f>IF(BA25="","",VLOOKUP(BA25,'【記載例】シフト記号表（勤務時間帯）'!$C$6:$L$47,10,FALSE))</f>
        <v/>
      </c>
      <c r="BB26" s="235">
        <f>IF($BE$3="４週",SUM(W26:AX26),IF($BE$3="暦月",SUM(W26:BA26),""))</f>
        <v>160</v>
      </c>
      <c r="BC26" s="236"/>
      <c r="BD26" s="237">
        <f>IF($BE$3="４週",BB26/4,IF($BE$3="暦月",(BB26/($BE$8/7)),""))</f>
        <v>40</v>
      </c>
      <c r="BE26" s="236"/>
      <c r="BF26" s="232"/>
      <c r="BG26" s="233"/>
      <c r="BH26" s="233"/>
      <c r="BI26" s="233"/>
      <c r="BJ26" s="234"/>
    </row>
    <row r="27" spans="2:62" ht="20.25" customHeight="1" x14ac:dyDescent="0.4">
      <c r="B27" s="306">
        <f>B25+1</f>
        <v>6</v>
      </c>
      <c r="C27" s="162" t="s">
        <v>102</v>
      </c>
      <c r="D27" s="163"/>
      <c r="E27" s="130"/>
      <c r="F27" s="131"/>
      <c r="G27" s="130"/>
      <c r="H27" s="131"/>
      <c r="I27" s="221" t="s">
        <v>89</v>
      </c>
      <c r="J27" s="222"/>
      <c r="K27" s="225" t="s">
        <v>107</v>
      </c>
      <c r="L27" s="226"/>
      <c r="M27" s="226"/>
      <c r="N27" s="163"/>
      <c r="O27" s="264" t="s">
        <v>248</v>
      </c>
      <c r="P27" s="265"/>
      <c r="Q27" s="265"/>
      <c r="R27" s="265"/>
      <c r="S27" s="266"/>
      <c r="T27" s="147" t="s">
        <v>18</v>
      </c>
      <c r="V27" s="98"/>
      <c r="W27" s="85" t="s">
        <v>204</v>
      </c>
      <c r="X27" s="86" t="s">
        <v>223</v>
      </c>
      <c r="Y27" s="86" t="s">
        <v>205</v>
      </c>
      <c r="Z27" s="86" t="s">
        <v>205</v>
      </c>
      <c r="AA27" s="86"/>
      <c r="AB27" s="86" t="s">
        <v>206</v>
      </c>
      <c r="AC27" s="87"/>
      <c r="AD27" s="85"/>
      <c r="AE27" s="86" t="s">
        <v>204</v>
      </c>
      <c r="AF27" s="86" t="s">
        <v>223</v>
      </c>
      <c r="AG27" s="86" t="s">
        <v>205</v>
      </c>
      <c r="AH27" s="86" t="s">
        <v>205</v>
      </c>
      <c r="AI27" s="86"/>
      <c r="AJ27" s="87" t="s">
        <v>206</v>
      </c>
      <c r="AK27" s="85" t="s">
        <v>206</v>
      </c>
      <c r="AL27" s="86"/>
      <c r="AM27" s="86" t="s">
        <v>204</v>
      </c>
      <c r="AN27" s="86" t="s">
        <v>223</v>
      </c>
      <c r="AO27" s="86" t="s">
        <v>205</v>
      </c>
      <c r="AP27" s="86" t="s">
        <v>205</v>
      </c>
      <c r="AQ27" s="87"/>
      <c r="AR27" s="85" t="s">
        <v>206</v>
      </c>
      <c r="AS27" s="86"/>
      <c r="AT27" s="86"/>
      <c r="AU27" s="86" t="s">
        <v>204</v>
      </c>
      <c r="AV27" s="86" t="s">
        <v>223</v>
      </c>
      <c r="AW27" s="86" t="s">
        <v>205</v>
      </c>
      <c r="AX27" s="87" t="s">
        <v>205</v>
      </c>
      <c r="AY27" s="85"/>
      <c r="AZ27" s="86"/>
      <c r="BA27" s="88"/>
      <c r="BB27" s="217"/>
      <c r="BC27" s="218"/>
      <c r="BD27" s="219"/>
      <c r="BE27" s="220"/>
      <c r="BF27" s="229"/>
      <c r="BG27" s="230"/>
      <c r="BH27" s="230"/>
      <c r="BI27" s="230"/>
      <c r="BJ27" s="231"/>
    </row>
    <row r="28" spans="2:62" ht="20.25" customHeight="1" x14ac:dyDescent="0.4">
      <c r="B28" s="307"/>
      <c r="C28" s="164"/>
      <c r="D28" s="165"/>
      <c r="E28" s="130"/>
      <c r="F28" s="131" t="str">
        <f>C27</f>
        <v>看護職員</v>
      </c>
      <c r="G28" s="130"/>
      <c r="H28" s="131" t="str">
        <f>I27</f>
        <v>A</v>
      </c>
      <c r="I28" s="223"/>
      <c r="J28" s="224"/>
      <c r="K28" s="227"/>
      <c r="L28" s="228"/>
      <c r="M28" s="228"/>
      <c r="N28" s="165"/>
      <c r="O28" s="264"/>
      <c r="P28" s="265"/>
      <c r="Q28" s="265"/>
      <c r="R28" s="265"/>
      <c r="S28" s="266"/>
      <c r="T28" s="92" t="s">
        <v>210</v>
      </c>
      <c r="U28" s="93"/>
      <c r="V28" s="94"/>
      <c r="W28" s="135">
        <f>IF(W27="","",VLOOKUP(W27,'【記載例】シフト記号表（勤務時間帯）'!$C$6:$L$47,10,FALSE))</f>
        <v>8</v>
      </c>
      <c r="X28" s="136">
        <f>IF(X27="","",VLOOKUP(X27,'【記載例】シフト記号表（勤務時間帯）'!$C$6:$L$47,10,FALSE))</f>
        <v>8</v>
      </c>
      <c r="Y28" s="136">
        <f>IF(Y27="","",VLOOKUP(Y27,'【記載例】シフト記号表（勤務時間帯）'!$C$6:$L$47,10,FALSE))</f>
        <v>7.9999999999999982</v>
      </c>
      <c r="Z28" s="136">
        <f>IF(Z27="","",VLOOKUP(Z27,'【記載例】シフト記号表（勤務時間帯）'!$C$6:$L$47,10,FALSE))</f>
        <v>7.9999999999999982</v>
      </c>
      <c r="AA28" s="136" t="str">
        <f>IF(AA27="","",VLOOKUP(AA27,'【記載例】シフト記号表（勤務時間帯）'!$C$6:$L$47,10,FALSE))</f>
        <v/>
      </c>
      <c r="AB28" s="136">
        <f>IF(AB27="","",VLOOKUP(AB27,'【記載例】シフト記号表（勤務時間帯）'!$C$6:$L$47,10,FALSE))</f>
        <v>8</v>
      </c>
      <c r="AC28" s="137" t="str">
        <f>IF(AC27="","",VLOOKUP(AC27,'【記載例】シフト記号表（勤務時間帯）'!$C$6:$L$47,10,FALSE))</f>
        <v/>
      </c>
      <c r="AD28" s="135" t="str">
        <f>IF(AD27="","",VLOOKUP(AD27,'【記載例】シフト記号表（勤務時間帯）'!$C$6:$L$47,10,FALSE))</f>
        <v/>
      </c>
      <c r="AE28" s="136">
        <f>IF(AE27="","",VLOOKUP(AE27,'【記載例】シフト記号表（勤務時間帯）'!$C$6:$L$47,10,FALSE))</f>
        <v>8</v>
      </c>
      <c r="AF28" s="136">
        <f>IF(AF27="","",VLOOKUP(AF27,'【記載例】シフト記号表（勤務時間帯）'!$C$6:$L$47,10,FALSE))</f>
        <v>8</v>
      </c>
      <c r="AG28" s="136">
        <f>IF(AG27="","",VLOOKUP(AG27,'【記載例】シフト記号表（勤務時間帯）'!$C$6:$L$47,10,FALSE))</f>
        <v>7.9999999999999982</v>
      </c>
      <c r="AH28" s="136">
        <f>IF(AH27="","",VLOOKUP(AH27,'【記載例】シフト記号表（勤務時間帯）'!$C$6:$L$47,10,FALSE))</f>
        <v>7.9999999999999982</v>
      </c>
      <c r="AI28" s="136" t="str">
        <f>IF(AI27="","",VLOOKUP(AI27,'【記載例】シフト記号表（勤務時間帯）'!$C$6:$L$47,10,FALSE))</f>
        <v/>
      </c>
      <c r="AJ28" s="137">
        <f>IF(AJ27="","",VLOOKUP(AJ27,'【記載例】シフト記号表（勤務時間帯）'!$C$6:$L$47,10,FALSE))</f>
        <v>8</v>
      </c>
      <c r="AK28" s="135">
        <f>IF(AK27="","",VLOOKUP(AK27,'【記載例】シフト記号表（勤務時間帯）'!$C$6:$L$47,10,FALSE))</f>
        <v>8</v>
      </c>
      <c r="AL28" s="136" t="str">
        <f>IF(AL27="","",VLOOKUP(AL27,'【記載例】シフト記号表（勤務時間帯）'!$C$6:$L$47,10,FALSE))</f>
        <v/>
      </c>
      <c r="AM28" s="136">
        <f>IF(AM27="","",VLOOKUP(AM27,'【記載例】シフト記号表（勤務時間帯）'!$C$6:$L$47,10,FALSE))</f>
        <v>8</v>
      </c>
      <c r="AN28" s="136">
        <f>IF(AN27="","",VLOOKUP(AN27,'【記載例】シフト記号表（勤務時間帯）'!$C$6:$L$47,10,FALSE))</f>
        <v>8</v>
      </c>
      <c r="AO28" s="136">
        <f>IF(AO27="","",VLOOKUP(AO27,'【記載例】シフト記号表（勤務時間帯）'!$C$6:$L$47,10,FALSE))</f>
        <v>7.9999999999999982</v>
      </c>
      <c r="AP28" s="136">
        <f>IF(AP27="","",VLOOKUP(AP27,'【記載例】シフト記号表（勤務時間帯）'!$C$6:$L$47,10,FALSE))</f>
        <v>7.9999999999999982</v>
      </c>
      <c r="AQ28" s="137" t="str">
        <f>IF(AQ27="","",VLOOKUP(AQ27,'【記載例】シフト記号表（勤務時間帯）'!$C$6:$L$47,10,FALSE))</f>
        <v/>
      </c>
      <c r="AR28" s="135">
        <f>IF(AR27="","",VLOOKUP(AR27,'【記載例】シフト記号表（勤務時間帯）'!$C$6:$L$47,10,FALSE))</f>
        <v>8</v>
      </c>
      <c r="AS28" s="136" t="str">
        <f>IF(AS27="","",VLOOKUP(AS27,'【記載例】シフト記号表（勤務時間帯）'!$C$6:$L$47,10,FALSE))</f>
        <v/>
      </c>
      <c r="AT28" s="136" t="str">
        <f>IF(AT27="","",VLOOKUP(AT27,'【記載例】シフト記号表（勤務時間帯）'!$C$6:$L$47,10,FALSE))</f>
        <v/>
      </c>
      <c r="AU28" s="136">
        <f>IF(AU27="","",VLOOKUP(AU27,'【記載例】シフト記号表（勤務時間帯）'!$C$6:$L$47,10,FALSE))</f>
        <v>8</v>
      </c>
      <c r="AV28" s="136">
        <f>IF(AV27="","",VLOOKUP(AV27,'【記載例】シフト記号表（勤務時間帯）'!$C$6:$L$47,10,FALSE))</f>
        <v>8</v>
      </c>
      <c r="AW28" s="136">
        <f>IF(AW27="","",VLOOKUP(AW27,'【記載例】シフト記号表（勤務時間帯）'!$C$6:$L$47,10,FALSE))</f>
        <v>7.9999999999999982</v>
      </c>
      <c r="AX28" s="137">
        <f>IF(AX27="","",VLOOKUP(AX27,'【記載例】シフト記号表（勤務時間帯）'!$C$6:$L$47,10,FALSE))</f>
        <v>7.9999999999999982</v>
      </c>
      <c r="AY28" s="135" t="str">
        <f>IF(AY27="","",VLOOKUP(AY27,'【記載例】シフト記号表（勤務時間帯）'!$C$6:$L$47,10,FALSE))</f>
        <v/>
      </c>
      <c r="AZ28" s="136" t="str">
        <f>IF(AZ27="","",VLOOKUP(AZ27,'【記載例】シフト記号表（勤務時間帯）'!$C$6:$L$47,10,FALSE))</f>
        <v/>
      </c>
      <c r="BA28" s="136" t="str">
        <f>IF(BA27="","",VLOOKUP(BA27,'【記載例】シフト記号表（勤務時間帯）'!$C$6:$L$47,10,FALSE))</f>
        <v/>
      </c>
      <c r="BB28" s="235">
        <f>IF($BE$3="４週",SUM(W28:AX28),IF($BE$3="暦月",SUM(W28:BA28),""))</f>
        <v>160</v>
      </c>
      <c r="BC28" s="236"/>
      <c r="BD28" s="237">
        <f>IF($BE$3="４週",BB28/4,IF($BE$3="暦月",(BB28/($BE$8/7)),""))</f>
        <v>40</v>
      </c>
      <c r="BE28" s="236"/>
      <c r="BF28" s="232"/>
      <c r="BG28" s="233"/>
      <c r="BH28" s="233"/>
      <c r="BI28" s="233"/>
      <c r="BJ28" s="234"/>
    </row>
    <row r="29" spans="2:62" ht="20.25" customHeight="1" x14ac:dyDescent="0.4">
      <c r="B29" s="306">
        <f>B27+1</f>
        <v>7</v>
      </c>
      <c r="C29" s="162" t="s">
        <v>102</v>
      </c>
      <c r="D29" s="163"/>
      <c r="E29" s="130"/>
      <c r="F29" s="131"/>
      <c r="G29" s="130"/>
      <c r="H29" s="131"/>
      <c r="I29" s="221" t="s">
        <v>126</v>
      </c>
      <c r="J29" s="222"/>
      <c r="K29" s="225" t="s">
        <v>107</v>
      </c>
      <c r="L29" s="226"/>
      <c r="M29" s="226"/>
      <c r="N29" s="163"/>
      <c r="O29" s="264" t="s">
        <v>146</v>
      </c>
      <c r="P29" s="265"/>
      <c r="Q29" s="265"/>
      <c r="R29" s="265"/>
      <c r="S29" s="266"/>
      <c r="T29" s="95" t="s">
        <v>18</v>
      </c>
      <c r="U29" s="96"/>
      <c r="V29" s="97"/>
      <c r="W29" s="85" t="s">
        <v>207</v>
      </c>
      <c r="X29" s="86" t="s">
        <v>207</v>
      </c>
      <c r="Y29" s="86" t="s">
        <v>207</v>
      </c>
      <c r="Z29" s="86"/>
      <c r="AA29" s="86"/>
      <c r="AB29" s="86" t="s">
        <v>207</v>
      </c>
      <c r="AC29" s="87" t="s">
        <v>207</v>
      </c>
      <c r="AD29" s="85" t="s">
        <v>207</v>
      </c>
      <c r="AE29" s="86" t="s">
        <v>207</v>
      </c>
      <c r="AF29" s="86" t="s">
        <v>207</v>
      </c>
      <c r="AG29" s="86"/>
      <c r="AH29" s="86"/>
      <c r="AI29" s="86" t="s">
        <v>207</v>
      </c>
      <c r="AJ29" s="87" t="s">
        <v>207</v>
      </c>
      <c r="AK29" s="85" t="s">
        <v>207</v>
      </c>
      <c r="AL29" s="86" t="s">
        <v>207</v>
      </c>
      <c r="AM29" s="86" t="s">
        <v>207</v>
      </c>
      <c r="AN29" s="86"/>
      <c r="AO29" s="86"/>
      <c r="AP29" s="86" t="s">
        <v>207</v>
      </c>
      <c r="AQ29" s="87" t="s">
        <v>207</v>
      </c>
      <c r="AR29" s="85" t="s">
        <v>207</v>
      </c>
      <c r="AS29" s="86" t="s">
        <v>207</v>
      </c>
      <c r="AT29" s="86" t="s">
        <v>207</v>
      </c>
      <c r="AU29" s="86"/>
      <c r="AV29" s="86"/>
      <c r="AW29" s="86" t="s">
        <v>207</v>
      </c>
      <c r="AX29" s="87" t="s">
        <v>207</v>
      </c>
      <c r="AY29" s="85"/>
      <c r="AZ29" s="86"/>
      <c r="BA29" s="88"/>
      <c r="BB29" s="217"/>
      <c r="BC29" s="218"/>
      <c r="BD29" s="219"/>
      <c r="BE29" s="220"/>
      <c r="BF29" s="229"/>
      <c r="BG29" s="230"/>
      <c r="BH29" s="230"/>
      <c r="BI29" s="230"/>
      <c r="BJ29" s="231"/>
    </row>
    <row r="30" spans="2:62" ht="20.25" customHeight="1" x14ac:dyDescent="0.4">
      <c r="B30" s="307"/>
      <c r="C30" s="164"/>
      <c r="D30" s="165"/>
      <c r="E30" s="130"/>
      <c r="F30" s="131" t="str">
        <f>C29</f>
        <v>看護職員</v>
      </c>
      <c r="G30" s="130"/>
      <c r="H30" s="131" t="str">
        <f>I29</f>
        <v>B</v>
      </c>
      <c r="I30" s="223"/>
      <c r="J30" s="224"/>
      <c r="K30" s="227"/>
      <c r="L30" s="228"/>
      <c r="M30" s="228"/>
      <c r="N30" s="165"/>
      <c r="O30" s="264"/>
      <c r="P30" s="265"/>
      <c r="Q30" s="265"/>
      <c r="R30" s="265"/>
      <c r="S30" s="266"/>
      <c r="T30" s="92" t="s">
        <v>210</v>
      </c>
      <c r="U30" s="93"/>
      <c r="V30" s="94"/>
      <c r="W30" s="135">
        <f>IF(W29="","",VLOOKUP(W29,'【記載例】シフト記号表（勤務時間帯）'!$C$6:$L$47,10,FALSE))</f>
        <v>3.9999999999999991</v>
      </c>
      <c r="X30" s="136">
        <f>IF(X29="","",VLOOKUP(X29,'【記載例】シフト記号表（勤務時間帯）'!$C$6:$L$47,10,FALSE))</f>
        <v>3.9999999999999991</v>
      </c>
      <c r="Y30" s="136">
        <f>IF(Y29="","",VLOOKUP(Y29,'【記載例】シフト記号表（勤務時間帯）'!$C$6:$L$47,10,FALSE))</f>
        <v>3.9999999999999991</v>
      </c>
      <c r="Z30" s="136" t="str">
        <f>IF(Z29="","",VLOOKUP(Z29,'【記載例】シフト記号表（勤務時間帯）'!$C$6:$L$47,10,FALSE))</f>
        <v/>
      </c>
      <c r="AA30" s="136" t="str">
        <f>IF(AA29="","",VLOOKUP(AA29,'【記載例】シフト記号表（勤務時間帯）'!$C$6:$L$47,10,FALSE))</f>
        <v/>
      </c>
      <c r="AB30" s="136">
        <f>IF(AB29="","",VLOOKUP(AB29,'【記載例】シフト記号表（勤務時間帯）'!$C$6:$L$47,10,FALSE))</f>
        <v>3.9999999999999991</v>
      </c>
      <c r="AC30" s="137">
        <f>IF(AC29="","",VLOOKUP(AC29,'【記載例】シフト記号表（勤務時間帯）'!$C$6:$L$47,10,FALSE))</f>
        <v>3.9999999999999991</v>
      </c>
      <c r="AD30" s="135">
        <f>IF(AD29="","",VLOOKUP(AD29,'【記載例】シフト記号表（勤務時間帯）'!$C$6:$L$47,10,FALSE))</f>
        <v>3.9999999999999991</v>
      </c>
      <c r="AE30" s="136">
        <f>IF(AE29="","",VLOOKUP(AE29,'【記載例】シフト記号表（勤務時間帯）'!$C$6:$L$47,10,FALSE))</f>
        <v>3.9999999999999991</v>
      </c>
      <c r="AF30" s="136">
        <f>IF(AF29="","",VLOOKUP(AF29,'【記載例】シフト記号表（勤務時間帯）'!$C$6:$L$47,10,FALSE))</f>
        <v>3.9999999999999991</v>
      </c>
      <c r="AG30" s="136" t="str">
        <f>IF(AG29="","",VLOOKUP(AG29,'【記載例】シフト記号表（勤務時間帯）'!$C$6:$L$47,10,FALSE))</f>
        <v/>
      </c>
      <c r="AH30" s="136" t="str">
        <f>IF(AH29="","",VLOOKUP(AH29,'【記載例】シフト記号表（勤務時間帯）'!$C$6:$L$47,10,FALSE))</f>
        <v/>
      </c>
      <c r="AI30" s="136">
        <f>IF(AI29="","",VLOOKUP(AI29,'【記載例】シフト記号表（勤務時間帯）'!$C$6:$L$47,10,FALSE))</f>
        <v>3.9999999999999991</v>
      </c>
      <c r="AJ30" s="137">
        <f>IF(AJ29="","",VLOOKUP(AJ29,'【記載例】シフト記号表（勤務時間帯）'!$C$6:$L$47,10,FALSE))</f>
        <v>3.9999999999999991</v>
      </c>
      <c r="AK30" s="135">
        <f>IF(AK29="","",VLOOKUP(AK29,'【記載例】シフト記号表（勤務時間帯）'!$C$6:$L$47,10,FALSE))</f>
        <v>3.9999999999999991</v>
      </c>
      <c r="AL30" s="136">
        <f>IF(AL29="","",VLOOKUP(AL29,'【記載例】シフト記号表（勤務時間帯）'!$C$6:$L$47,10,FALSE))</f>
        <v>3.9999999999999991</v>
      </c>
      <c r="AM30" s="136">
        <f>IF(AM29="","",VLOOKUP(AM29,'【記載例】シフト記号表（勤務時間帯）'!$C$6:$L$47,10,FALSE))</f>
        <v>3.9999999999999991</v>
      </c>
      <c r="AN30" s="136" t="str">
        <f>IF(AN29="","",VLOOKUP(AN29,'【記載例】シフト記号表（勤務時間帯）'!$C$6:$L$47,10,FALSE))</f>
        <v/>
      </c>
      <c r="AO30" s="136" t="str">
        <f>IF(AO29="","",VLOOKUP(AO29,'【記載例】シフト記号表（勤務時間帯）'!$C$6:$L$47,10,FALSE))</f>
        <v/>
      </c>
      <c r="AP30" s="136">
        <f>IF(AP29="","",VLOOKUP(AP29,'【記載例】シフト記号表（勤務時間帯）'!$C$6:$L$47,10,FALSE))</f>
        <v>3.9999999999999991</v>
      </c>
      <c r="AQ30" s="137">
        <f>IF(AQ29="","",VLOOKUP(AQ29,'【記載例】シフト記号表（勤務時間帯）'!$C$6:$L$47,10,FALSE))</f>
        <v>3.9999999999999991</v>
      </c>
      <c r="AR30" s="135">
        <f>IF(AR29="","",VLOOKUP(AR29,'【記載例】シフト記号表（勤務時間帯）'!$C$6:$L$47,10,FALSE))</f>
        <v>3.9999999999999991</v>
      </c>
      <c r="AS30" s="136">
        <f>IF(AS29="","",VLOOKUP(AS29,'【記載例】シフト記号表（勤務時間帯）'!$C$6:$L$47,10,FALSE))</f>
        <v>3.9999999999999991</v>
      </c>
      <c r="AT30" s="136">
        <f>IF(AT29="","",VLOOKUP(AT29,'【記載例】シフト記号表（勤務時間帯）'!$C$6:$L$47,10,FALSE))</f>
        <v>3.9999999999999991</v>
      </c>
      <c r="AU30" s="136" t="str">
        <f>IF(AU29="","",VLOOKUP(AU29,'【記載例】シフト記号表（勤務時間帯）'!$C$6:$L$47,10,FALSE))</f>
        <v/>
      </c>
      <c r="AV30" s="136" t="str">
        <f>IF(AV29="","",VLOOKUP(AV29,'【記載例】シフト記号表（勤務時間帯）'!$C$6:$L$47,10,FALSE))</f>
        <v/>
      </c>
      <c r="AW30" s="136">
        <f>IF(AW29="","",VLOOKUP(AW29,'【記載例】シフト記号表（勤務時間帯）'!$C$6:$L$47,10,FALSE))</f>
        <v>3.9999999999999991</v>
      </c>
      <c r="AX30" s="137">
        <f>IF(AX29="","",VLOOKUP(AX29,'【記載例】シフト記号表（勤務時間帯）'!$C$6:$L$47,10,FALSE))</f>
        <v>3.9999999999999991</v>
      </c>
      <c r="AY30" s="135" t="str">
        <f>IF(AY29="","",VLOOKUP(AY29,'【記載例】シフト記号表（勤務時間帯）'!$C$6:$L$47,10,FALSE))</f>
        <v/>
      </c>
      <c r="AZ30" s="136" t="str">
        <f>IF(AZ29="","",VLOOKUP(AZ29,'【記載例】シフト記号表（勤務時間帯）'!$C$6:$L$47,10,FALSE))</f>
        <v/>
      </c>
      <c r="BA30" s="136" t="str">
        <f>IF(BA29="","",VLOOKUP(BA29,'【記載例】シフト記号表（勤務時間帯）'!$C$6:$L$47,10,FALSE))</f>
        <v/>
      </c>
      <c r="BB30" s="235">
        <f>IF($BE$3="４週",SUM(W30:AX30),IF($BE$3="暦月",SUM(W30:BA30),""))</f>
        <v>79.999999999999986</v>
      </c>
      <c r="BC30" s="236"/>
      <c r="BD30" s="237">
        <f>IF($BE$3="４週",BB30/4,IF($BE$3="暦月",(BB30/($BE$8/7)),""))</f>
        <v>19.999999999999996</v>
      </c>
      <c r="BE30" s="236"/>
      <c r="BF30" s="232"/>
      <c r="BG30" s="233"/>
      <c r="BH30" s="233"/>
      <c r="BI30" s="233"/>
      <c r="BJ30" s="234"/>
    </row>
    <row r="31" spans="2:62" ht="20.25" customHeight="1" x14ac:dyDescent="0.4">
      <c r="B31" s="306">
        <f>B29+1</f>
        <v>8</v>
      </c>
      <c r="C31" s="162" t="s">
        <v>102</v>
      </c>
      <c r="D31" s="163"/>
      <c r="E31" s="130"/>
      <c r="F31" s="131"/>
      <c r="G31" s="130"/>
      <c r="H31" s="131"/>
      <c r="I31" s="221" t="s">
        <v>89</v>
      </c>
      <c r="J31" s="222"/>
      <c r="K31" s="225" t="s">
        <v>107</v>
      </c>
      <c r="L31" s="226"/>
      <c r="M31" s="226"/>
      <c r="N31" s="163"/>
      <c r="O31" s="264" t="s">
        <v>249</v>
      </c>
      <c r="P31" s="265"/>
      <c r="Q31" s="265"/>
      <c r="R31" s="265"/>
      <c r="S31" s="266"/>
      <c r="T31" s="95" t="s">
        <v>18</v>
      </c>
      <c r="U31" s="96"/>
      <c r="V31" s="97"/>
      <c r="W31" s="85"/>
      <c r="X31" s="86"/>
      <c r="Y31" s="86" t="s">
        <v>208</v>
      </c>
      <c r="Z31" s="86" t="s">
        <v>208</v>
      </c>
      <c r="AA31" s="86" t="s">
        <v>208</v>
      </c>
      <c r="AB31" s="86" t="s">
        <v>208</v>
      </c>
      <c r="AC31" s="87" t="s">
        <v>208</v>
      </c>
      <c r="AD31" s="85"/>
      <c r="AE31" s="86"/>
      <c r="AF31" s="86" t="s">
        <v>208</v>
      </c>
      <c r="AG31" s="86" t="s">
        <v>208</v>
      </c>
      <c r="AH31" s="86" t="s">
        <v>208</v>
      </c>
      <c r="AI31" s="86" t="s">
        <v>208</v>
      </c>
      <c r="AJ31" s="87" t="s">
        <v>208</v>
      </c>
      <c r="AK31" s="85"/>
      <c r="AL31" s="86"/>
      <c r="AM31" s="86" t="s">
        <v>208</v>
      </c>
      <c r="AN31" s="86" t="s">
        <v>208</v>
      </c>
      <c r="AO31" s="86" t="s">
        <v>208</v>
      </c>
      <c r="AP31" s="86" t="s">
        <v>208</v>
      </c>
      <c r="AQ31" s="87" t="s">
        <v>208</v>
      </c>
      <c r="AR31" s="85"/>
      <c r="AS31" s="86"/>
      <c r="AT31" s="86" t="s">
        <v>208</v>
      </c>
      <c r="AU31" s="86" t="s">
        <v>208</v>
      </c>
      <c r="AV31" s="86" t="s">
        <v>208</v>
      </c>
      <c r="AW31" s="86" t="s">
        <v>208</v>
      </c>
      <c r="AX31" s="87" t="s">
        <v>208</v>
      </c>
      <c r="AY31" s="85"/>
      <c r="AZ31" s="86"/>
      <c r="BA31" s="88"/>
      <c r="BB31" s="217"/>
      <c r="BC31" s="218"/>
      <c r="BD31" s="219"/>
      <c r="BE31" s="220"/>
      <c r="BF31" s="229"/>
      <c r="BG31" s="230"/>
      <c r="BH31" s="230"/>
      <c r="BI31" s="230"/>
      <c r="BJ31" s="231"/>
    </row>
    <row r="32" spans="2:62" ht="20.25" customHeight="1" x14ac:dyDescent="0.4">
      <c r="B32" s="307"/>
      <c r="C32" s="164"/>
      <c r="D32" s="165"/>
      <c r="E32" s="130"/>
      <c r="F32" s="131" t="str">
        <f>C31</f>
        <v>看護職員</v>
      </c>
      <c r="G32" s="130"/>
      <c r="H32" s="131" t="str">
        <f>I31</f>
        <v>A</v>
      </c>
      <c r="I32" s="223"/>
      <c r="J32" s="224"/>
      <c r="K32" s="227"/>
      <c r="L32" s="228"/>
      <c r="M32" s="228"/>
      <c r="N32" s="165"/>
      <c r="O32" s="264"/>
      <c r="P32" s="265"/>
      <c r="Q32" s="265"/>
      <c r="R32" s="265"/>
      <c r="S32" s="266"/>
      <c r="T32" s="92" t="s">
        <v>210</v>
      </c>
      <c r="U32" s="93"/>
      <c r="V32" s="94"/>
      <c r="W32" s="135" t="str">
        <f>IF(W31="","",VLOOKUP(W31,'【記載例】シフト記号表（勤務時間帯）'!$C$6:$L$47,10,FALSE))</f>
        <v/>
      </c>
      <c r="X32" s="136" t="str">
        <f>IF(X31="","",VLOOKUP(X31,'【記載例】シフト記号表（勤務時間帯）'!$C$6:$L$47,10,FALSE))</f>
        <v/>
      </c>
      <c r="Y32" s="136">
        <f>IF(Y31="","",VLOOKUP(Y31,'【記載例】シフト記号表（勤務時間帯）'!$C$6:$L$47,10,FALSE))</f>
        <v>8</v>
      </c>
      <c r="Z32" s="136">
        <f>IF(Z31="","",VLOOKUP(Z31,'【記載例】シフト記号表（勤務時間帯）'!$C$6:$L$47,10,FALSE))</f>
        <v>8</v>
      </c>
      <c r="AA32" s="136">
        <f>IF(AA31="","",VLOOKUP(AA31,'【記載例】シフト記号表（勤務時間帯）'!$C$6:$L$47,10,FALSE))</f>
        <v>8</v>
      </c>
      <c r="AB32" s="136">
        <f>IF(AB31="","",VLOOKUP(AB31,'【記載例】シフト記号表（勤務時間帯）'!$C$6:$L$47,10,FALSE))</f>
        <v>8</v>
      </c>
      <c r="AC32" s="137">
        <f>IF(AC31="","",VLOOKUP(AC31,'【記載例】シフト記号表（勤務時間帯）'!$C$6:$L$47,10,FALSE))</f>
        <v>8</v>
      </c>
      <c r="AD32" s="135" t="str">
        <f>IF(AD31="","",VLOOKUP(AD31,'【記載例】シフト記号表（勤務時間帯）'!$C$6:$L$47,10,FALSE))</f>
        <v/>
      </c>
      <c r="AE32" s="136" t="str">
        <f>IF(AE31="","",VLOOKUP(AE31,'【記載例】シフト記号表（勤務時間帯）'!$C$6:$L$47,10,FALSE))</f>
        <v/>
      </c>
      <c r="AF32" s="136">
        <f>IF(AF31="","",VLOOKUP(AF31,'【記載例】シフト記号表（勤務時間帯）'!$C$6:$L$47,10,FALSE))</f>
        <v>8</v>
      </c>
      <c r="AG32" s="136">
        <f>IF(AG31="","",VLOOKUP(AG31,'【記載例】シフト記号表（勤務時間帯）'!$C$6:$L$47,10,FALSE))</f>
        <v>8</v>
      </c>
      <c r="AH32" s="136">
        <f>IF(AH31="","",VLOOKUP(AH31,'【記載例】シフト記号表（勤務時間帯）'!$C$6:$L$47,10,FALSE))</f>
        <v>8</v>
      </c>
      <c r="AI32" s="136">
        <f>IF(AI31="","",VLOOKUP(AI31,'【記載例】シフト記号表（勤務時間帯）'!$C$6:$L$47,10,FALSE))</f>
        <v>8</v>
      </c>
      <c r="AJ32" s="137">
        <f>IF(AJ31="","",VLOOKUP(AJ31,'【記載例】シフト記号表（勤務時間帯）'!$C$6:$L$47,10,FALSE))</f>
        <v>8</v>
      </c>
      <c r="AK32" s="135" t="str">
        <f>IF(AK31="","",VLOOKUP(AK31,'【記載例】シフト記号表（勤務時間帯）'!$C$6:$L$47,10,FALSE))</f>
        <v/>
      </c>
      <c r="AL32" s="136" t="str">
        <f>IF(AL31="","",VLOOKUP(AL31,'【記載例】シフト記号表（勤務時間帯）'!$C$6:$L$47,10,FALSE))</f>
        <v/>
      </c>
      <c r="AM32" s="136">
        <f>IF(AM31="","",VLOOKUP(AM31,'【記載例】シフト記号表（勤務時間帯）'!$C$6:$L$47,10,FALSE))</f>
        <v>8</v>
      </c>
      <c r="AN32" s="136">
        <f>IF(AN31="","",VLOOKUP(AN31,'【記載例】シフト記号表（勤務時間帯）'!$C$6:$L$47,10,FALSE))</f>
        <v>8</v>
      </c>
      <c r="AO32" s="136">
        <f>IF(AO31="","",VLOOKUP(AO31,'【記載例】シフト記号表（勤務時間帯）'!$C$6:$L$47,10,FALSE))</f>
        <v>8</v>
      </c>
      <c r="AP32" s="136">
        <f>IF(AP31="","",VLOOKUP(AP31,'【記載例】シフト記号表（勤務時間帯）'!$C$6:$L$47,10,FALSE))</f>
        <v>8</v>
      </c>
      <c r="AQ32" s="137">
        <f>IF(AQ31="","",VLOOKUP(AQ31,'【記載例】シフト記号表（勤務時間帯）'!$C$6:$L$47,10,FALSE))</f>
        <v>8</v>
      </c>
      <c r="AR32" s="135" t="str">
        <f>IF(AR31="","",VLOOKUP(AR31,'【記載例】シフト記号表（勤務時間帯）'!$C$6:$L$47,10,FALSE))</f>
        <v/>
      </c>
      <c r="AS32" s="136" t="str">
        <f>IF(AS31="","",VLOOKUP(AS31,'【記載例】シフト記号表（勤務時間帯）'!$C$6:$L$47,10,FALSE))</f>
        <v/>
      </c>
      <c r="AT32" s="136">
        <f>IF(AT31="","",VLOOKUP(AT31,'【記載例】シフト記号表（勤務時間帯）'!$C$6:$L$47,10,FALSE))</f>
        <v>8</v>
      </c>
      <c r="AU32" s="136">
        <f>IF(AU31="","",VLOOKUP(AU31,'【記載例】シフト記号表（勤務時間帯）'!$C$6:$L$47,10,FALSE))</f>
        <v>8</v>
      </c>
      <c r="AV32" s="136">
        <f>IF(AV31="","",VLOOKUP(AV31,'【記載例】シフト記号表（勤務時間帯）'!$C$6:$L$47,10,FALSE))</f>
        <v>8</v>
      </c>
      <c r="AW32" s="136">
        <f>IF(AW31="","",VLOOKUP(AW31,'【記載例】シフト記号表（勤務時間帯）'!$C$6:$L$47,10,FALSE))</f>
        <v>8</v>
      </c>
      <c r="AX32" s="137">
        <f>IF(AX31="","",VLOOKUP(AX31,'【記載例】シフト記号表（勤務時間帯）'!$C$6:$L$47,10,FALSE))</f>
        <v>8</v>
      </c>
      <c r="AY32" s="135" t="str">
        <f>IF(AY31="","",VLOOKUP(AY31,'【記載例】シフト記号表（勤務時間帯）'!$C$6:$L$47,10,FALSE))</f>
        <v/>
      </c>
      <c r="AZ32" s="136" t="str">
        <f>IF(AZ31="","",VLOOKUP(AZ31,'【記載例】シフト記号表（勤務時間帯）'!$C$6:$L$47,10,FALSE))</f>
        <v/>
      </c>
      <c r="BA32" s="136" t="str">
        <f>IF(BA31="","",VLOOKUP(BA31,'【記載例】シフト記号表（勤務時間帯）'!$C$6:$L$47,10,FALSE))</f>
        <v/>
      </c>
      <c r="BB32" s="235">
        <f>IF($BE$3="４週",SUM(W32:AX32),IF($BE$3="暦月",SUM(W32:BA32),""))</f>
        <v>160</v>
      </c>
      <c r="BC32" s="236"/>
      <c r="BD32" s="237">
        <f>IF($BE$3="４週",BB32/4,IF($BE$3="暦月",(BB32/($BE$8/7)),""))</f>
        <v>40</v>
      </c>
      <c r="BE32" s="236"/>
      <c r="BF32" s="232"/>
      <c r="BG32" s="233"/>
      <c r="BH32" s="233"/>
      <c r="BI32" s="233"/>
      <c r="BJ32" s="234"/>
    </row>
    <row r="33" spans="2:62" ht="20.25" customHeight="1" x14ac:dyDescent="0.4">
      <c r="B33" s="306">
        <f>B31+1</f>
        <v>9</v>
      </c>
      <c r="C33" s="162" t="s">
        <v>103</v>
      </c>
      <c r="D33" s="163"/>
      <c r="E33" s="130"/>
      <c r="F33" s="131"/>
      <c r="G33" s="130"/>
      <c r="H33" s="131"/>
      <c r="I33" s="221" t="s">
        <v>89</v>
      </c>
      <c r="J33" s="222"/>
      <c r="K33" s="225" t="s">
        <v>19</v>
      </c>
      <c r="L33" s="226"/>
      <c r="M33" s="226"/>
      <c r="N33" s="163"/>
      <c r="O33" s="264" t="s">
        <v>148</v>
      </c>
      <c r="P33" s="265"/>
      <c r="Q33" s="265"/>
      <c r="R33" s="265"/>
      <c r="S33" s="266"/>
      <c r="T33" s="95" t="s">
        <v>18</v>
      </c>
      <c r="U33" s="96"/>
      <c r="V33" s="97"/>
      <c r="W33" s="85" t="s">
        <v>208</v>
      </c>
      <c r="X33" s="86" t="s">
        <v>208</v>
      </c>
      <c r="Y33" s="86" t="s">
        <v>208</v>
      </c>
      <c r="Z33" s="86"/>
      <c r="AA33" s="86"/>
      <c r="AB33" s="86" t="s">
        <v>208</v>
      </c>
      <c r="AC33" s="87" t="s">
        <v>208</v>
      </c>
      <c r="AD33" s="85" t="s">
        <v>208</v>
      </c>
      <c r="AE33" s="86" t="s">
        <v>208</v>
      </c>
      <c r="AF33" s="86" t="s">
        <v>208</v>
      </c>
      <c r="AG33" s="86"/>
      <c r="AH33" s="86"/>
      <c r="AI33" s="86" t="s">
        <v>208</v>
      </c>
      <c r="AJ33" s="87" t="s">
        <v>208</v>
      </c>
      <c r="AK33" s="85" t="s">
        <v>208</v>
      </c>
      <c r="AL33" s="86" t="s">
        <v>208</v>
      </c>
      <c r="AM33" s="86" t="s">
        <v>208</v>
      </c>
      <c r="AN33" s="86"/>
      <c r="AO33" s="86"/>
      <c r="AP33" s="86" t="s">
        <v>208</v>
      </c>
      <c r="AQ33" s="87" t="s">
        <v>208</v>
      </c>
      <c r="AR33" s="85" t="s">
        <v>208</v>
      </c>
      <c r="AS33" s="86" t="s">
        <v>208</v>
      </c>
      <c r="AT33" s="86" t="s">
        <v>208</v>
      </c>
      <c r="AU33" s="86"/>
      <c r="AV33" s="86"/>
      <c r="AW33" s="86" t="s">
        <v>208</v>
      </c>
      <c r="AX33" s="87" t="s">
        <v>208</v>
      </c>
      <c r="AY33" s="85"/>
      <c r="AZ33" s="86"/>
      <c r="BA33" s="88"/>
      <c r="BB33" s="217"/>
      <c r="BC33" s="218"/>
      <c r="BD33" s="219"/>
      <c r="BE33" s="220"/>
      <c r="BF33" s="229"/>
      <c r="BG33" s="230"/>
      <c r="BH33" s="230"/>
      <c r="BI33" s="230"/>
      <c r="BJ33" s="231"/>
    </row>
    <row r="34" spans="2:62" ht="20.25" customHeight="1" x14ac:dyDescent="0.4">
      <c r="B34" s="307"/>
      <c r="C34" s="164"/>
      <c r="D34" s="165"/>
      <c r="E34" s="130"/>
      <c r="F34" s="131" t="str">
        <f>C33</f>
        <v>介護職員</v>
      </c>
      <c r="G34" s="130"/>
      <c r="H34" s="131" t="str">
        <f>I33</f>
        <v>A</v>
      </c>
      <c r="I34" s="223"/>
      <c r="J34" s="224"/>
      <c r="K34" s="227"/>
      <c r="L34" s="228"/>
      <c r="M34" s="228"/>
      <c r="N34" s="165"/>
      <c r="O34" s="264"/>
      <c r="P34" s="265"/>
      <c r="Q34" s="265"/>
      <c r="R34" s="265"/>
      <c r="S34" s="266"/>
      <c r="T34" s="148" t="s">
        <v>210</v>
      </c>
      <c r="U34" s="99"/>
      <c r="V34" s="149"/>
      <c r="W34" s="135">
        <f>IF(W33="","",VLOOKUP(W33,'【記載例】シフト記号表（勤務時間帯）'!$C$6:$L$47,10,FALSE))</f>
        <v>8</v>
      </c>
      <c r="X34" s="136">
        <f>IF(X33="","",VLOOKUP(X33,'【記載例】シフト記号表（勤務時間帯）'!$C$6:$L$47,10,FALSE))</f>
        <v>8</v>
      </c>
      <c r="Y34" s="136">
        <f>IF(Y33="","",VLOOKUP(Y33,'【記載例】シフト記号表（勤務時間帯）'!$C$6:$L$47,10,FALSE))</f>
        <v>8</v>
      </c>
      <c r="Z34" s="136" t="str">
        <f>IF(Z33="","",VLOOKUP(Z33,'【記載例】シフト記号表（勤務時間帯）'!$C$6:$L$47,10,FALSE))</f>
        <v/>
      </c>
      <c r="AA34" s="136" t="str">
        <f>IF(AA33="","",VLOOKUP(AA33,'【記載例】シフト記号表（勤務時間帯）'!$C$6:$L$47,10,FALSE))</f>
        <v/>
      </c>
      <c r="AB34" s="136">
        <f>IF(AB33="","",VLOOKUP(AB33,'【記載例】シフト記号表（勤務時間帯）'!$C$6:$L$47,10,FALSE))</f>
        <v>8</v>
      </c>
      <c r="AC34" s="137">
        <f>IF(AC33="","",VLOOKUP(AC33,'【記載例】シフト記号表（勤務時間帯）'!$C$6:$L$47,10,FALSE))</f>
        <v>8</v>
      </c>
      <c r="AD34" s="135">
        <f>IF(AD33="","",VLOOKUP(AD33,'【記載例】シフト記号表（勤務時間帯）'!$C$6:$L$47,10,FALSE))</f>
        <v>8</v>
      </c>
      <c r="AE34" s="136">
        <f>IF(AE33="","",VLOOKUP(AE33,'【記載例】シフト記号表（勤務時間帯）'!$C$6:$L$47,10,FALSE))</f>
        <v>8</v>
      </c>
      <c r="AF34" s="136">
        <f>IF(AF33="","",VLOOKUP(AF33,'【記載例】シフト記号表（勤務時間帯）'!$C$6:$L$47,10,FALSE))</f>
        <v>8</v>
      </c>
      <c r="AG34" s="136" t="str">
        <f>IF(AG33="","",VLOOKUP(AG33,'【記載例】シフト記号表（勤務時間帯）'!$C$6:$L$47,10,FALSE))</f>
        <v/>
      </c>
      <c r="AH34" s="136" t="str">
        <f>IF(AH33="","",VLOOKUP(AH33,'【記載例】シフト記号表（勤務時間帯）'!$C$6:$L$47,10,FALSE))</f>
        <v/>
      </c>
      <c r="AI34" s="136">
        <f>IF(AI33="","",VLOOKUP(AI33,'【記載例】シフト記号表（勤務時間帯）'!$C$6:$L$47,10,FALSE))</f>
        <v>8</v>
      </c>
      <c r="AJ34" s="137">
        <f>IF(AJ33="","",VLOOKUP(AJ33,'【記載例】シフト記号表（勤務時間帯）'!$C$6:$L$47,10,FALSE))</f>
        <v>8</v>
      </c>
      <c r="AK34" s="135">
        <f>IF(AK33="","",VLOOKUP(AK33,'【記載例】シフト記号表（勤務時間帯）'!$C$6:$L$47,10,FALSE))</f>
        <v>8</v>
      </c>
      <c r="AL34" s="136">
        <f>IF(AL33="","",VLOOKUP(AL33,'【記載例】シフト記号表（勤務時間帯）'!$C$6:$L$47,10,FALSE))</f>
        <v>8</v>
      </c>
      <c r="AM34" s="136">
        <f>IF(AM33="","",VLOOKUP(AM33,'【記載例】シフト記号表（勤務時間帯）'!$C$6:$L$47,10,FALSE))</f>
        <v>8</v>
      </c>
      <c r="AN34" s="136" t="str">
        <f>IF(AN33="","",VLOOKUP(AN33,'【記載例】シフト記号表（勤務時間帯）'!$C$6:$L$47,10,FALSE))</f>
        <v/>
      </c>
      <c r="AO34" s="136" t="str">
        <f>IF(AO33="","",VLOOKUP(AO33,'【記載例】シフト記号表（勤務時間帯）'!$C$6:$L$47,10,FALSE))</f>
        <v/>
      </c>
      <c r="AP34" s="136">
        <f>IF(AP33="","",VLOOKUP(AP33,'【記載例】シフト記号表（勤務時間帯）'!$C$6:$L$47,10,FALSE))</f>
        <v>8</v>
      </c>
      <c r="AQ34" s="137">
        <f>IF(AQ33="","",VLOOKUP(AQ33,'【記載例】シフト記号表（勤務時間帯）'!$C$6:$L$47,10,FALSE))</f>
        <v>8</v>
      </c>
      <c r="AR34" s="135">
        <f>IF(AR33="","",VLOOKUP(AR33,'【記載例】シフト記号表（勤務時間帯）'!$C$6:$L$47,10,FALSE))</f>
        <v>8</v>
      </c>
      <c r="AS34" s="136">
        <f>IF(AS33="","",VLOOKUP(AS33,'【記載例】シフト記号表（勤務時間帯）'!$C$6:$L$47,10,FALSE))</f>
        <v>8</v>
      </c>
      <c r="AT34" s="136">
        <f>IF(AT33="","",VLOOKUP(AT33,'【記載例】シフト記号表（勤務時間帯）'!$C$6:$L$47,10,FALSE))</f>
        <v>8</v>
      </c>
      <c r="AU34" s="136" t="str">
        <f>IF(AU33="","",VLOOKUP(AU33,'【記載例】シフト記号表（勤務時間帯）'!$C$6:$L$47,10,FALSE))</f>
        <v/>
      </c>
      <c r="AV34" s="136" t="str">
        <f>IF(AV33="","",VLOOKUP(AV33,'【記載例】シフト記号表（勤務時間帯）'!$C$6:$L$47,10,FALSE))</f>
        <v/>
      </c>
      <c r="AW34" s="136">
        <f>IF(AW33="","",VLOOKUP(AW33,'【記載例】シフト記号表（勤務時間帯）'!$C$6:$L$47,10,FALSE))</f>
        <v>8</v>
      </c>
      <c r="AX34" s="137">
        <f>IF(AX33="","",VLOOKUP(AX33,'【記載例】シフト記号表（勤務時間帯）'!$C$6:$L$47,10,FALSE))</f>
        <v>8</v>
      </c>
      <c r="AY34" s="135" t="str">
        <f>IF(AY33="","",VLOOKUP(AY33,'【記載例】シフト記号表（勤務時間帯）'!$C$6:$L$47,10,FALSE))</f>
        <v/>
      </c>
      <c r="AZ34" s="136" t="str">
        <f>IF(AZ33="","",VLOOKUP(AZ33,'【記載例】シフト記号表（勤務時間帯）'!$C$6:$L$47,10,FALSE))</f>
        <v/>
      </c>
      <c r="BA34" s="136" t="str">
        <f>IF(BA33="","",VLOOKUP(BA33,'【記載例】シフト記号表（勤務時間帯）'!$C$6:$L$47,10,FALSE))</f>
        <v/>
      </c>
      <c r="BB34" s="235">
        <f>IF($BE$3="４週",SUM(W34:AX34),IF($BE$3="暦月",SUM(W34:BA34),""))</f>
        <v>160</v>
      </c>
      <c r="BC34" s="236"/>
      <c r="BD34" s="237">
        <f>IF($BE$3="４週",BB34/4,IF($BE$3="暦月",(BB34/($BE$8/7)),""))</f>
        <v>40</v>
      </c>
      <c r="BE34" s="236"/>
      <c r="BF34" s="232"/>
      <c r="BG34" s="233"/>
      <c r="BH34" s="233"/>
      <c r="BI34" s="233"/>
      <c r="BJ34" s="234"/>
    </row>
    <row r="35" spans="2:62" ht="20.25" customHeight="1" x14ac:dyDescent="0.4">
      <c r="B35" s="306">
        <f>B33+1</f>
        <v>10</v>
      </c>
      <c r="C35" s="162" t="s">
        <v>103</v>
      </c>
      <c r="D35" s="163"/>
      <c r="E35" s="130"/>
      <c r="F35" s="131"/>
      <c r="G35" s="130"/>
      <c r="H35" s="131"/>
      <c r="I35" s="221" t="s">
        <v>89</v>
      </c>
      <c r="J35" s="222"/>
      <c r="K35" s="225" t="s">
        <v>19</v>
      </c>
      <c r="L35" s="226"/>
      <c r="M35" s="226"/>
      <c r="N35" s="163"/>
      <c r="O35" s="264" t="s">
        <v>149</v>
      </c>
      <c r="P35" s="265"/>
      <c r="Q35" s="265"/>
      <c r="R35" s="265"/>
      <c r="S35" s="266"/>
      <c r="T35" s="147" t="s">
        <v>18</v>
      </c>
      <c r="V35" s="98"/>
      <c r="W35" s="85" t="s">
        <v>204</v>
      </c>
      <c r="X35" s="86" t="s">
        <v>223</v>
      </c>
      <c r="Y35" s="86" t="s">
        <v>205</v>
      </c>
      <c r="Z35" s="86" t="s">
        <v>205</v>
      </c>
      <c r="AA35" s="86"/>
      <c r="AB35" s="86" t="s">
        <v>206</v>
      </c>
      <c r="AC35" s="87"/>
      <c r="AD35" s="85"/>
      <c r="AE35" s="86" t="s">
        <v>204</v>
      </c>
      <c r="AF35" s="86" t="s">
        <v>223</v>
      </c>
      <c r="AG35" s="86" t="s">
        <v>205</v>
      </c>
      <c r="AH35" s="86" t="s">
        <v>205</v>
      </c>
      <c r="AI35" s="86"/>
      <c r="AJ35" s="87" t="s">
        <v>206</v>
      </c>
      <c r="AK35" s="85" t="s">
        <v>206</v>
      </c>
      <c r="AL35" s="86"/>
      <c r="AM35" s="86" t="s">
        <v>204</v>
      </c>
      <c r="AN35" s="86" t="s">
        <v>223</v>
      </c>
      <c r="AO35" s="86" t="s">
        <v>205</v>
      </c>
      <c r="AP35" s="86" t="s">
        <v>205</v>
      </c>
      <c r="AQ35" s="87"/>
      <c r="AR35" s="85" t="s">
        <v>206</v>
      </c>
      <c r="AS35" s="86"/>
      <c r="AT35" s="86"/>
      <c r="AU35" s="86" t="s">
        <v>204</v>
      </c>
      <c r="AV35" s="86" t="s">
        <v>223</v>
      </c>
      <c r="AW35" s="86" t="s">
        <v>205</v>
      </c>
      <c r="AX35" s="87" t="s">
        <v>205</v>
      </c>
      <c r="AY35" s="85"/>
      <c r="AZ35" s="86"/>
      <c r="BA35" s="88"/>
      <c r="BB35" s="217"/>
      <c r="BC35" s="218"/>
      <c r="BD35" s="219"/>
      <c r="BE35" s="220"/>
      <c r="BF35" s="229"/>
      <c r="BG35" s="230"/>
      <c r="BH35" s="230"/>
      <c r="BI35" s="230"/>
      <c r="BJ35" s="231"/>
    </row>
    <row r="36" spans="2:62" ht="20.25" customHeight="1" x14ac:dyDescent="0.4">
      <c r="B36" s="307"/>
      <c r="C36" s="164"/>
      <c r="D36" s="165"/>
      <c r="E36" s="130"/>
      <c r="F36" s="131" t="str">
        <f>C35</f>
        <v>介護職員</v>
      </c>
      <c r="G36" s="130"/>
      <c r="H36" s="131" t="str">
        <f>I35</f>
        <v>A</v>
      </c>
      <c r="I36" s="223"/>
      <c r="J36" s="224"/>
      <c r="K36" s="227"/>
      <c r="L36" s="228"/>
      <c r="M36" s="228"/>
      <c r="N36" s="165"/>
      <c r="O36" s="264"/>
      <c r="P36" s="265"/>
      <c r="Q36" s="265"/>
      <c r="R36" s="265"/>
      <c r="S36" s="266"/>
      <c r="T36" s="148" t="s">
        <v>210</v>
      </c>
      <c r="U36" s="99"/>
      <c r="V36" s="149"/>
      <c r="W36" s="135">
        <f>IF(W35="","",VLOOKUP(W35,'【記載例】シフト記号表（勤務時間帯）'!$C$6:$L$47,10,FALSE))</f>
        <v>8</v>
      </c>
      <c r="X36" s="136">
        <f>IF(X35="","",VLOOKUP(X35,'【記載例】シフト記号表（勤務時間帯）'!$C$6:$L$47,10,FALSE))</f>
        <v>8</v>
      </c>
      <c r="Y36" s="136">
        <f>IF(Y35="","",VLOOKUP(Y35,'【記載例】シフト記号表（勤務時間帯）'!$C$6:$L$47,10,FALSE))</f>
        <v>7.9999999999999982</v>
      </c>
      <c r="Z36" s="136">
        <f>IF(Z35="","",VLOOKUP(Z35,'【記載例】シフト記号表（勤務時間帯）'!$C$6:$L$47,10,FALSE))</f>
        <v>7.9999999999999982</v>
      </c>
      <c r="AA36" s="136" t="str">
        <f>IF(AA35="","",VLOOKUP(AA35,'【記載例】シフト記号表（勤務時間帯）'!$C$6:$L$47,10,FALSE))</f>
        <v/>
      </c>
      <c r="AB36" s="136">
        <f>IF(AB35="","",VLOOKUP(AB35,'【記載例】シフト記号表（勤務時間帯）'!$C$6:$L$47,10,FALSE))</f>
        <v>8</v>
      </c>
      <c r="AC36" s="137" t="str">
        <f>IF(AC35="","",VLOOKUP(AC35,'【記載例】シフト記号表（勤務時間帯）'!$C$6:$L$47,10,FALSE))</f>
        <v/>
      </c>
      <c r="AD36" s="135" t="str">
        <f>IF(AD35="","",VLOOKUP(AD35,'【記載例】シフト記号表（勤務時間帯）'!$C$6:$L$47,10,FALSE))</f>
        <v/>
      </c>
      <c r="AE36" s="136">
        <f>IF(AE35="","",VLOOKUP(AE35,'【記載例】シフト記号表（勤務時間帯）'!$C$6:$L$47,10,FALSE))</f>
        <v>8</v>
      </c>
      <c r="AF36" s="136">
        <f>IF(AF35="","",VLOOKUP(AF35,'【記載例】シフト記号表（勤務時間帯）'!$C$6:$L$47,10,FALSE))</f>
        <v>8</v>
      </c>
      <c r="AG36" s="136">
        <f>IF(AG35="","",VLOOKUP(AG35,'【記載例】シフト記号表（勤務時間帯）'!$C$6:$L$47,10,FALSE))</f>
        <v>7.9999999999999982</v>
      </c>
      <c r="AH36" s="136">
        <f>IF(AH35="","",VLOOKUP(AH35,'【記載例】シフト記号表（勤務時間帯）'!$C$6:$L$47,10,FALSE))</f>
        <v>7.9999999999999982</v>
      </c>
      <c r="AI36" s="136" t="str">
        <f>IF(AI35="","",VLOOKUP(AI35,'【記載例】シフト記号表（勤務時間帯）'!$C$6:$L$47,10,FALSE))</f>
        <v/>
      </c>
      <c r="AJ36" s="137">
        <f>IF(AJ35="","",VLOOKUP(AJ35,'【記載例】シフト記号表（勤務時間帯）'!$C$6:$L$47,10,FALSE))</f>
        <v>8</v>
      </c>
      <c r="AK36" s="135">
        <f>IF(AK35="","",VLOOKUP(AK35,'【記載例】シフト記号表（勤務時間帯）'!$C$6:$L$47,10,FALSE))</f>
        <v>8</v>
      </c>
      <c r="AL36" s="136" t="str">
        <f>IF(AL35="","",VLOOKUP(AL35,'【記載例】シフト記号表（勤務時間帯）'!$C$6:$L$47,10,FALSE))</f>
        <v/>
      </c>
      <c r="AM36" s="136">
        <f>IF(AM35="","",VLOOKUP(AM35,'【記載例】シフト記号表（勤務時間帯）'!$C$6:$L$47,10,FALSE))</f>
        <v>8</v>
      </c>
      <c r="AN36" s="136">
        <f>IF(AN35="","",VLOOKUP(AN35,'【記載例】シフト記号表（勤務時間帯）'!$C$6:$L$47,10,FALSE))</f>
        <v>8</v>
      </c>
      <c r="AO36" s="136">
        <f>IF(AO35="","",VLOOKUP(AO35,'【記載例】シフト記号表（勤務時間帯）'!$C$6:$L$47,10,FALSE))</f>
        <v>7.9999999999999982</v>
      </c>
      <c r="AP36" s="136">
        <f>IF(AP35="","",VLOOKUP(AP35,'【記載例】シフト記号表（勤務時間帯）'!$C$6:$L$47,10,FALSE))</f>
        <v>7.9999999999999982</v>
      </c>
      <c r="AQ36" s="137" t="str">
        <f>IF(AQ35="","",VLOOKUP(AQ35,'【記載例】シフト記号表（勤務時間帯）'!$C$6:$L$47,10,FALSE))</f>
        <v/>
      </c>
      <c r="AR36" s="135">
        <f>IF(AR35="","",VLOOKUP(AR35,'【記載例】シフト記号表（勤務時間帯）'!$C$6:$L$47,10,FALSE))</f>
        <v>8</v>
      </c>
      <c r="AS36" s="136" t="str">
        <f>IF(AS35="","",VLOOKUP(AS35,'【記載例】シフト記号表（勤務時間帯）'!$C$6:$L$47,10,FALSE))</f>
        <v/>
      </c>
      <c r="AT36" s="136" t="str">
        <f>IF(AT35="","",VLOOKUP(AT35,'【記載例】シフト記号表（勤務時間帯）'!$C$6:$L$47,10,FALSE))</f>
        <v/>
      </c>
      <c r="AU36" s="136">
        <f>IF(AU35="","",VLOOKUP(AU35,'【記載例】シフト記号表（勤務時間帯）'!$C$6:$L$47,10,FALSE))</f>
        <v>8</v>
      </c>
      <c r="AV36" s="136">
        <f>IF(AV35="","",VLOOKUP(AV35,'【記載例】シフト記号表（勤務時間帯）'!$C$6:$L$47,10,FALSE))</f>
        <v>8</v>
      </c>
      <c r="AW36" s="136">
        <f>IF(AW35="","",VLOOKUP(AW35,'【記載例】シフト記号表（勤務時間帯）'!$C$6:$L$47,10,FALSE))</f>
        <v>7.9999999999999982</v>
      </c>
      <c r="AX36" s="137">
        <f>IF(AX35="","",VLOOKUP(AX35,'【記載例】シフト記号表（勤務時間帯）'!$C$6:$L$47,10,FALSE))</f>
        <v>7.9999999999999982</v>
      </c>
      <c r="AY36" s="135" t="str">
        <f>IF(AY35="","",VLOOKUP(AY35,'【記載例】シフト記号表（勤務時間帯）'!$C$6:$L$47,10,FALSE))</f>
        <v/>
      </c>
      <c r="AZ36" s="136" t="str">
        <f>IF(AZ35="","",VLOOKUP(AZ35,'【記載例】シフト記号表（勤務時間帯）'!$C$6:$L$47,10,FALSE))</f>
        <v/>
      </c>
      <c r="BA36" s="136" t="str">
        <f>IF(BA35="","",VLOOKUP(BA35,'【記載例】シフト記号表（勤務時間帯）'!$C$6:$L$47,10,FALSE))</f>
        <v/>
      </c>
      <c r="BB36" s="235">
        <f>IF($BE$3="４週",SUM(W36:AX36),IF($BE$3="暦月",SUM(W36:BA36),""))</f>
        <v>160</v>
      </c>
      <c r="BC36" s="236"/>
      <c r="BD36" s="237">
        <f>IF($BE$3="４週",BB36/4,IF($BE$3="暦月",(BB36/($BE$8/7)),""))</f>
        <v>40</v>
      </c>
      <c r="BE36" s="236"/>
      <c r="BF36" s="232"/>
      <c r="BG36" s="233"/>
      <c r="BH36" s="233"/>
      <c r="BI36" s="233"/>
      <c r="BJ36" s="234"/>
    </row>
    <row r="37" spans="2:62" ht="20.25" customHeight="1" x14ac:dyDescent="0.4">
      <c r="B37" s="306">
        <f>B35+1</f>
        <v>11</v>
      </c>
      <c r="C37" s="162" t="s">
        <v>103</v>
      </c>
      <c r="D37" s="163"/>
      <c r="E37" s="130"/>
      <c r="F37" s="131"/>
      <c r="G37" s="130"/>
      <c r="H37" s="131"/>
      <c r="I37" s="221" t="s">
        <v>89</v>
      </c>
      <c r="J37" s="222"/>
      <c r="K37" s="225" t="s">
        <v>90</v>
      </c>
      <c r="L37" s="226"/>
      <c r="M37" s="226"/>
      <c r="N37" s="163"/>
      <c r="O37" s="264" t="s">
        <v>150</v>
      </c>
      <c r="P37" s="265"/>
      <c r="Q37" s="265"/>
      <c r="R37" s="265"/>
      <c r="S37" s="266"/>
      <c r="T37" s="147" t="s">
        <v>18</v>
      </c>
      <c r="V37" s="98"/>
      <c r="W37" s="85"/>
      <c r="X37" s="86" t="s">
        <v>204</v>
      </c>
      <c r="Y37" s="86" t="s">
        <v>223</v>
      </c>
      <c r="Z37" s="86" t="s">
        <v>206</v>
      </c>
      <c r="AA37" s="86" t="s">
        <v>205</v>
      </c>
      <c r="AB37" s="86"/>
      <c r="AC37" s="87" t="s">
        <v>206</v>
      </c>
      <c r="AD37" s="85" t="s">
        <v>206</v>
      </c>
      <c r="AE37" s="86"/>
      <c r="AF37" s="86" t="s">
        <v>204</v>
      </c>
      <c r="AG37" s="86" t="s">
        <v>223</v>
      </c>
      <c r="AH37" s="86" t="s">
        <v>206</v>
      </c>
      <c r="AI37" s="86" t="s">
        <v>205</v>
      </c>
      <c r="AJ37" s="87"/>
      <c r="AK37" s="85" t="s">
        <v>206</v>
      </c>
      <c r="AL37" s="86" t="s">
        <v>205</v>
      </c>
      <c r="AM37" s="86"/>
      <c r="AN37" s="86" t="s">
        <v>204</v>
      </c>
      <c r="AO37" s="86" t="s">
        <v>223</v>
      </c>
      <c r="AP37" s="86" t="s">
        <v>206</v>
      </c>
      <c r="AQ37" s="87"/>
      <c r="AR37" s="85"/>
      <c r="AS37" s="86" t="s">
        <v>206</v>
      </c>
      <c r="AT37" s="86" t="s">
        <v>205</v>
      </c>
      <c r="AU37" s="86"/>
      <c r="AV37" s="86" t="s">
        <v>204</v>
      </c>
      <c r="AW37" s="86" t="s">
        <v>223</v>
      </c>
      <c r="AX37" s="87" t="s">
        <v>206</v>
      </c>
      <c r="AY37" s="85"/>
      <c r="AZ37" s="86"/>
      <c r="BA37" s="88"/>
      <c r="BB37" s="217"/>
      <c r="BC37" s="218"/>
      <c r="BD37" s="219"/>
      <c r="BE37" s="220"/>
      <c r="BF37" s="229"/>
      <c r="BG37" s="230"/>
      <c r="BH37" s="230"/>
      <c r="BI37" s="230"/>
      <c r="BJ37" s="231"/>
    </row>
    <row r="38" spans="2:62" ht="20.25" customHeight="1" x14ac:dyDescent="0.4">
      <c r="B38" s="307"/>
      <c r="C38" s="164"/>
      <c r="D38" s="165"/>
      <c r="E38" s="130"/>
      <c r="F38" s="131" t="str">
        <f>C37</f>
        <v>介護職員</v>
      </c>
      <c r="G38" s="130"/>
      <c r="H38" s="131" t="str">
        <f>I37</f>
        <v>A</v>
      </c>
      <c r="I38" s="223"/>
      <c r="J38" s="224"/>
      <c r="K38" s="227"/>
      <c r="L38" s="228"/>
      <c r="M38" s="228"/>
      <c r="N38" s="165"/>
      <c r="O38" s="264"/>
      <c r="P38" s="265"/>
      <c r="Q38" s="265"/>
      <c r="R38" s="265"/>
      <c r="S38" s="266"/>
      <c r="T38" s="148" t="s">
        <v>210</v>
      </c>
      <c r="U38" s="99"/>
      <c r="V38" s="149"/>
      <c r="W38" s="135" t="str">
        <f>IF(W37="","",VLOOKUP(W37,'【記載例】シフト記号表（勤務時間帯）'!$C$6:$L$47,10,FALSE))</f>
        <v/>
      </c>
      <c r="X38" s="136">
        <f>IF(X37="","",VLOOKUP(X37,'【記載例】シフト記号表（勤務時間帯）'!$C$6:$L$47,10,FALSE))</f>
        <v>8</v>
      </c>
      <c r="Y38" s="136">
        <f>IF(Y37="","",VLOOKUP(Y37,'【記載例】シフト記号表（勤務時間帯）'!$C$6:$L$47,10,FALSE))</f>
        <v>8</v>
      </c>
      <c r="Z38" s="136">
        <f>IF(Z37="","",VLOOKUP(Z37,'【記載例】シフト記号表（勤務時間帯）'!$C$6:$L$47,10,FALSE))</f>
        <v>8</v>
      </c>
      <c r="AA38" s="136">
        <f>IF(AA37="","",VLOOKUP(AA37,'【記載例】シフト記号表（勤務時間帯）'!$C$6:$L$47,10,FALSE))</f>
        <v>7.9999999999999982</v>
      </c>
      <c r="AB38" s="136" t="str">
        <f>IF(AB37="","",VLOOKUP(AB37,'【記載例】シフト記号表（勤務時間帯）'!$C$6:$L$47,10,FALSE))</f>
        <v/>
      </c>
      <c r="AC38" s="137">
        <f>IF(AC37="","",VLOOKUP(AC37,'【記載例】シフト記号表（勤務時間帯）'!$C$6:$L$47,10,FALSE))</f>
        <v>8</v>
      </c>
      <c r="AD38" s="135">
        <f>IF(AD37="","",VLOOKUP(AD37,'【記載例】シフト記号表（勤務時間帯）'!$C$6:$L$47,10,FALSE))</f>
        <v>8</v>
      </c>
      <c r="AE38" s="136" t="str">
        <f>IF(AE37="","",VLOOKUP(AE37,'【記載例】シフト記号表（勤務時間帯）'!$C$6:$L$47,10,FALSE))</f>
        <v/>
      </c>
      <c r="AF38" s="136">
        <f>IF(AF37="","",VLOOKUP(AF37,'【記載例】シフト記号表（勤務時間帯）'!$C$6:$L$47,10,FALSE))</f>
        <v>8</v>
      </c>
      <c r="AG38" s="136">
        <f>IF(AG37="","",VLOOKUP(AG37,'【記載例】シフト記号表（勤務時間帯）'!$C$6:$L$47,10,FALSE))</f>
        <v>8</v>
      </c>
      <c r="AH38" s="136">
        <f>IF(AH37="","",VLOOKUP(AH37,'【記載例】シフト記号表（勤務時間帯）'!$C$6:$L$47,10,FALSE))</f>
        <v>8</v>
      </c>
      <c r="AI38" s="136">
        <f>IF(AI37="","",VLOOKUP(AI37,'【記載例】シフト記号表（勤務時間帯）'!$C$6:$L$47,10,FALSE))</f>
        <v>7.9999999999999982</v>
      </c>
      <c r="AJ38" s="137" t="str">
        <f>IF(AJ37="","",VLOOKUP(AJ37,'【記載例】シフト記号表（勤務時間帯）'!$C$6:$L$47,10,FALSE))</f>
        <v/>
      </c>
      <c r="AK38" s="135">
        <f>IF(AK37="","",VLOOKUP(AK37,'【記載例】シフト記号表（勤務時間帯）'!$C$6:$L$47,10,FALSE))</f>
        <v>8</v>
      </c>
      <c r="AL38" s="136">
        <f>IF(AL37="","",VLOOKUP(AL37,'【記載例】シフト記号表（勤務時間帯）'!$C$6:$L$47,10,FALSE))</f>
        <v>7.9999999999999982</v>
      </c>
      <c r="AM38" s="136" t="str">
        <f>IF(AM37="","",VLOOKUP(AM37,'【記載例】シフト記号表（勤務時間帯）'!$C$6:$L$47,10,FALSE))</f>
        <v/>
      </c>
      <c r="AN38" s="136">
        <f>IF(AN37="","",VLOOKUP(AN37,'【記載例】シフト記号表（勤務時間帯）'!$C$6:$L$47,10,FALSE))</f>
        <v>8</v>
      </c>
      <c r="AO38" s="136">
        <f>IF(AO37="","",VLOOKUP(AO37,'【記載例】シフト記号表（勤務時間帯）'!$C$6:$L$47,10,FALSE))</f>
        <v>8</v>
      </c>
      <c r="AP38" s="136">
        <f>IF(AP37="","",VLOOKUP(AP37,'【記載例】シフト記号表（勤務時間帯）'!$C$6:$L$47,10,FALSE))</f>
        <v>8</v>
      </c>
      <c r="AQ38" s="137" t="str">
        <f>IF(AQ37="","",VLOOKUP(AQ37,'【記載例】シフト記号表（勤務時間帯）'!$C$6:$L$47,10,FALSE))</f>
        <v/>
      </c>
      <c r="AR38" s="135" t="str">
        <f>IF(AR37="","",VLOOKUP(AR37,'【記載例】シフト記号表（勤務時間帯）'!$C$6:$L$47,10,FALSE))</f>
        <v/>
      </c>
      <c r="AS38" s="136">
        <f>IF(AS37="","",VLOOKUP(AS37,'【記載例】シフト記号表（勤務時間帯）'!$C$6:$L$47,10,FALSE))</f>
        <v>8</v>
      </c>
      <c r="AT38" s="136">
        <f>IF(AT37="","",VLOOKUP(AT37,'【記載例】シフト記号表（勤務時間帯）'!$C$6:$L$47,10,FALSE))</f>
        <v>7.9999999999999982</v>
      </c>
      <c r="AU38" s="136" t="str">
        <f>IF(AU37="","",VLOOKUP(AU37,'【記載例】シフト記号表（勤務時間帯）'!$C$6:$L$47,10,FALSE))</f>
        <v/>
      </c>
      <c r="AV38" s="136">
        <f>IF(AV37="","",VLOOKUP(AV37,'【記載例】シフト記号表（勤務時間帯）'!$C$6:$L$47,10,FALSE))</f>
        <v>8</v>
      </c>
      <c r="AW38" s="136">
        <f>IF(AW37="","",VLOOKUP(AW37,'【記載例】シフト記号表（勤務時間帯）'!$C$6:$L$47,10,FALSE))</f>
        <v>8</v>
      </c>
      <c r="AX38" s="137">
        <f>IF(AX37="","",VLOOKUP(AX37,'【記載例】シフト記号表（勤務時間帯）'!$C$6:$L$47,10,FALSE))</f>
        <v>8</v>
      </c>
      <c r="AY38" s="135" t="str">
        <f>IF(AY37="","",VLOOKUP(AY37,'【記載例】シフト記号表（勤務時間帯）'!$C$6:$L$47,10,FALSE))</f>
        <v/>
      </c>
      <c r="AZ38" s="136" t="str">
        <f>IF(AZ37="","",VLOOKUP(AZ37,'【記載例】シフト記号表（勤務時間帯）'!$C$6:$L$47,10,FALSE))</f>
        <v/>
      </c>
      <c r="BA38" s="136" t="str">
        <f>IF(BA37="","",VLOOKUP(BA37,'【記載例】シフト記号表（勤務時間帯）'!$C$6:$L$47,10,FALSE))</f>
        <v/>
      </c>
      <c r="BB38" s="235">
        <f>IF($BE$3="４週",SUM(W38:AX38),IF($BE$3="暦月",SUM(W38:BA38),""))</f>
        <v>160</v>
      </c>
      <c r="BC38" s="236"/>
      <c r="BD38" s="237">
        <f>IF($BE$3="４週",BB38/4,IF($BE$3="暦月",(BB38/($BE$8/7)),""))</f>
        <v>40</v>
      </c>
      <c r="BE38" s="236"/>
      <c r="BF38" s="232"/>
      <c r="BG38" s="233"/>
      <c r="BH38" s="233"/>
      <c r="BI38" s="233"/>
      <c r="BJ38" s="234"/>
    </row>
    <row r="39" spans="2:62" ht="20.25" customHeight="1" x14ac:dyDescent="0.4">
      <c r="B39" s="306">
        <f>B37+1</f>
        <v>12</v>
      </c>
      <c r="C39" s="162" t="s">
        <v>103</v>
      </c>
      <c r="D39" s="163"/>
      <c r="E39" s="130"/>
      <c r="F39" s="131"/>
      <c r="G39" s="130"/>
      <c r="H39" s="131"/>
      <c r="I39" s="221" t="s">
        <v>89</v>
      </c>
      <c r="J39" s="222"/>
      <c r="K39" s="225" t="s">
        <v>90</v>
      </c>
      <c r="L39" s="226"/>
      <c r="M39" s="226"/>
      <c r="N39" s="163"/>
      <c r="O39" s="264" t="s">
        <v>151</v>
      </c>
      <c r="P39" s="265"/>
      <c r="Q39" s="265"/>
      <c r="R39" s="265"/>
      <c r="S39" s="266"/>
      <c r="T39" s="147" t="s">
        <v>18</v>
      </c>
      <c r="V39" s="98"/>
      <c r="W39" s="85" t="s">
        <v>206</v>
      </c>
      <c r="X39" s="86"/>
      <c r="Y39" s="86" t="s">
        <v>204</v>
      </c>
      <c r="Z39" s="86" t="s">
        <v>223</v>
      </c>
      <c r="AA39" s="86" t="s">
        <v>206</v>
      </c>
      <c r="AB39" s="86" t="s">
        <v>205</v>
      </c>
      <c r="AC39" s="87"/>
      <c r="AD39" s="85" t="s">
        <v>205</v>
      </c>
      <c r="AE39" s="86" t="s">
        <v>206</v>
      </c>
      <c r="AF39" s="86"/>
      <c r="AG39" s="86" t="s">
        <v>204</v>
      </c>
      <c r="AH39" s="86" t="s">
        <v>223</v>
      </c>
      <c r="AI39" s="86" t="s">
        <v>206</v>
      </c>
      <c r="AJ39" s="87"/>
      <c r="AK39" s="85" t="s">
        <v>205</v>
      </c>
      <c r="AL39" s="86" t="s">
        <v>206</v>
      </c>
      <c r="AM39" s="86"/>
      <c r="AN39" s="86"/>
      <c r="AO39" s="86" t="s">
        <v>204</v>
      </c>
      <c r="AP39" s="86" t="s">
        <v>223</v>
      </c>
      <c r="AQ39" s="87" t="s">
        <v>205</v>
      </c>
      <c r="AR39" s="85" t="s">
        <v>205</v>
      </c>
      <c r="AS39" s="86"/>
      <c r="AT39" s="86" t="s">
        <v>206</v>
      </c>
      <c r="AU39" s="86" t="s">
        <v>205</v>
      </c>
      <c r="AV39" s="86"/>
      <c r="AW39" s="86" t="s">
        <v>204</v>
      </c>
      <c r="AX39" s="87" t="s">
        <v>223</v>
      </c>
      <c r="AY39" s="85"/>
      <c r="AZ39" s="86"/>
      <c r="BA39" s="88"/>
      <c r="BB39" s="217"/>
      <c r="BC39" s="218"/>
      <c r="BD39" s="219"/>
      <c r="BE39" s="220"/>
      <c r="BF39" s="229"/>
      <c r="BG39" s="230"/>
      <c r="BH39" s="230"/>
      <c r="BI39" s="230"/>
      <c r="BJ39" s="231"/>
    </row>
    <row r="40" spans="2:62" ht="20.25" customHeight="1" x14ac:dyDescent="0.4">
      <c r="B40" s="307"/>
      <c r="C40" s="164"/>
      <c r="D40" s="165"/>
      <c r="E40" s="130"/>
      <c r="F40" s="131" t="str">
        <f>C39</f>
        <v>介護職員</v>
      </c>
      <c r="G40" s="130"/>
      <c r="H40" s="131" t="str">
        <f>I39</f>
        <v>A</v>
      </c>
      <c r="I40" s="223"/>
      <c r="J40" s="224"/>
      <c r="K40" s="227"/>
      <c r="L40" s="228"/>
      <c r="M40" s="228"/>
      <c r="N40" s="165"/>
      <c r="O40" s="264"/>
      <c r="P40" s="265"/>
      <c r="Q40" s="265"/>
      <c r="R40" s="265"/>
      <c r="S40" s="266"/>
      <c r="T40" s="148" t="s">
        <v>210</v>
      </c>
      <c r="U40" s="99"/>
      <c r="V40" s="149"/>
      <c r="W40" s="135">
        <f>IF(W39="","",VLOOKUP(W39,'【記載例】シフト記号表（勤務時間帯）'!$C$6:$L$47,10,FALSE))</f>
        <v>8</v>
      </c>
      <c r="X40" s="136" t="str">
        <f>IF(X39="","",VLOOKUP(X39,'【記載例】シフト記号表（勤務時間帯）'!$C$6:$L$47,10,FALSE))</f>
        <v/>
      </c>
      <c r="Y40" s="136">
        <f>IF(Y39="","",VLOOKUP(Y39,'【記載例】シフト記号表（勤務時間帯）'!$C$6:$L$47,10,FALSE))</f>
        <v>8</v>
      </c>
      <c r="Z40" s="136">
        <f>IF(Z39="","",VLOOKUP(Z39,'【記載例】シフト記号表（勤務時間帯）'!$C$6:$L$47,10,FALSE))</f>
        <v>8</v>
      </c>
      <c r="AA40" s="136">
        <f>IF(AA39="","",VLOOKUP(AA39,'【記載例】シフト記号表（勤務時間帯）'!$C$6:$L$47,10,FALSE))</f>
        <v>8</v>
      </c>
      <c r="AB40" s="136">
        <f>IF(AB39="","",VLOOKUP(AB39,'【記載例】シフト記号表（勤務時間帯）'!$C$6:$L$47,10,FALSE))</f>
        <v>7.9999999999999982</v>
      </c>
      <c r="AC40" s="137" t="str">
        <f>IF(AC39="","",VLOOKUP(AC39,'【記載例】シフト記号表（勤務時間帯）'!$C$6:$L$47,10,FALSE))</f>
        <v/>
      </c>
      <c r="AD40" s="135">
        <f>IF(AD39="","",VLOOKUP(AD39,'【記載例】シフト記号表（勤務時間帯）'!$C$6:$L$47,10,FALSE))</f>
        <v>7.9999999999999982</v>
      </c>
      <c r="AE40" s="136">
        <f>IF(AE39="","",VLOOKUP(AE39,'【記載例】シフト記号表（勤務時間帯）'!$C$6:$L$47,10,FALSE))</f>
        <v>8</v>
      </c>
      <c r="AF40" s="136" t="str">
        <f>IF(AF39="","",VLOOKUP(AF39,'【記載例】シフト記号表（勤務時間帯）'!$C$6:$L$47,10,FALSE))</f>
        <v/>
      </c>
      <c r="AG40" s="136">
        <f>IF(AG39="","",VLOOKUP(AG39,'【記載例】シフト記号表（勤務時間帯）'!$C$6:$L$47,10,FALSE))</f>
        <v>8</v>
      </c>
      <c r="AH40" s="136">
        <f>IF(AH39="","",VLOOKUP(AH39,'【記載例】シフト記号表（勤務時間帯）'!$C$6:$L$47,10,FALSE))</f>
        <v>8</v>
      </c>
      <c r="AI40" s="136">
        <f>IF(AI39="","",VLOOKUP(AI39,'【記載例】シフト記号表（勤務時間帯）'!$C$6:$L$47,10,FALSE))</f>
        <v>8</v>
      </c>
      <c r="AJ40" s="137" t="str">
        <f>IF(AJ39="","",VLOOKUP(AJ39,'【記載例】シフト記号表（勤務時間帯）'!$C$6:$L$47,10,FALSE))</f>
        <v/>
      </c>
      <c r="AK40" s="135">
        <f>IF(AK39="","",VLOOKUP(AK39,'【記載例】シフト記号表（勤務時間帯）'!$C$6:$L$47,10,FALSE))</f>
        <v>7.9999999999999982</v>
      </c>
      <c r="AL40" s="136">
        <f>IF(AL39="","",VLOOKUP(AL39,'【記載例】シフト記号表（勤務時間帯）'!$C$6:$L$47,10,FALSE))</f>
        <v>8</v>
      </c>
      <c r="AM40" s="136" t="str">
        <f>IF(AM39="","",VLOOKUP(AM39,'【記載例】シフト記号表（勤務時間帯）'!$C$6:$L$47,10,FALSE))</f>
        <v/>
      </c>
      <c r="AN40" s="136" t="str">
        <f>IF(AN39="","",VLOOKUP(AN39,'【記載例】シフト記号表（勤務時間帯）'!$C$6:$L$47,10,FALSE))</f>
        <v/>
      </c>
      <c r="AO40" s="136">
        <f>IF(AO39="","",VLOOKUP(AO39,'【記載例】シフト記号表（勤務時間帯）'!$C$6:$L$47,10,FALSE))</f>
        <v>8</v>
      </c>
      <c r="AP40" s="136">
        <f>IF(AP39="","",VLOOKUP(AP39,'【記載例】シフト記号表（勤務時間帯）'!$C$6:$L$47,10,FALSE))</f>
        <v>8</v>
      </c>
      <c r="AQ40" s="137">
        <f>IF(AQ39="","",VLOOKUP(AQ39,'【記載例】シフト記号表（勤務時間帯）'!$C$6:$L$47,10,FALSE))</f>
        <v>7.9999999999999982</v>
      </c>
      <c r="AR40" s="135">
        <f>IF(AR39="","",VLOOKUP(AR39,'【記載例】シフト記号表（勤務時間帯）'!$C$6:$L$47,10,FALSE))</f>
        <v>7.9999999999999982</v>
      </c>
      <c r="AS40" s="136" t="str">
        <f>IF(AS39="","",VLOOKUP(AS39,'【記載例】シフト記号表（勤務時間帯）'!$C$6:$L$47,10,FALSE))</f>
        <v/>
      </c>
      <c r="AT40" s="136">
        <f>IF(AT39="","",VLOOKUP(AT39,'【記載例】シフト記号表（勤務時間帯）'!$C$6:$L$47,10,FALSE))</f>
        <v>8</v>
      </c>
      <c r="AU40" s="136">
        <f>IF(AU39="","",VLOOKUP(AU39,'【記載例】シフト記号表（勤務時間帯）'!$C$6:$L$47,10,FALSE))</f>
        <v>7.9999999999999982</v>
      </c>
      <c r="AV40" s="136" t="str">
        <f>IF(AV39="","",VLOOKUP(AV39,'【記載例】シフト記号表（勤務時間帯）'!$C$6:$L$47,10,FALSE))</f>
        <v/>
      </c>
      <c r="AW40" s="136">
        <f>IF(AW39="","",VLOOKUP(AW39,'【記載例】シフト記号表（勤務時間帯）'!$C$6:$L$47,10,FALSE))</f>
        <v>8</v>
      </c>
      <c r="AX40" s="137">
        <f>IF(AX39="","",VLOOKUP(AX39,'【記載例】シフト記号表（勤務時間帯）'!$C$6:$L$47,10,FALSE))</f>
        <v>8</v>
      </c>
      <c r="AY40" s="135" t="str">
        <f>IF(AY39="","",VLOOKUP(AY39,'【記載例】シフト記号表（勤務時間帯）'!$C$6:$L$47,10,FALSE))</f>
        <v/>
      </c>
      <c r="AZ40" s="136" t="str">
        <f>IF(AZ39="","",VLOOKUP(AZ39,'【記載例】シフト記号表（勤務時間帯）'!$C$6:$L$47,10,FALSE))</f>
        <v/>
      </c>
      <c r="BA40" s="136" t="str">
        <f>IF(BA39="","",VLOOKUP(BA39,'【記載例】シフト記号表（勤務時間帯）'!$C$6:$L$47,10,FALSE))</f>
        <v/>
      </c>
      <c r="BB40" s="235">
        <f>IF($BE$3="４週",SUM(W40:AX40),IF($BE$3="暦月",SUM(W40:BA40),""))</f>
        <v>160</v>
      </c>
      <c r="BC40" s="236"/>
      <c r="BD40" s="237">
        <f>IF($BE$3="４週",BB40/4,IF($BE$3="暦月",(BB40/($BE$8/7)),""))</f>
        <v>40</v>
      </c>
      <c r="BE40" s="236"/>
      <c r="BF40" s="232"/>
      <c r="BG40" s="233"/>
      <c r="BH40" s="233"/>
      <c r="BI40" s="233"/>
      <c r="BJ40" s="234"/>
    </row>
    <row r="41" spans="2:62" ht="20.25" customHeight="1" x14ac:dyDescent="0.4">
      <c r="B41" s="306">
        <f>B39+1</f>
        <v>13</v>
      </c>
      <c r="C41" s="162" t="s">
        <v>103</v>
      </c>
      <c r="D41" s="163"/>
      <c r="E41" s="130"/>
      <c r="F41" s="131"/>
      <c r="G41" s="130"/>
      <c r="H41" s="131"/>
      <c r="I41" s="221" t="s">
        <v>89</v>
      </c>
      <c r="J41" s="222"/>
      <c r="K41" s="225" t="s">
        <v>90</v>
      </c>
      <c r="L41" s="226"/>
      <c r="M41" s="226"/>
      <c r="N41" s="163"/>
      <c r="O41" s="264" t="s">
        <v>152</v>
      </c>
      <c r="P41" s="265"/>
      <c r="Q41" s="265"/>
      <c r="R41" s="265"/>
      <c r="S41" s="266"/>
      <c r="T41" s="147" t="s">
        <v>18</v>
      </c>
      <c r="V41" s="98"/>
      <c r="W41" s="85" t="s">
        <v>205</v>
      </c>
      <c r="X41" s="86" t="s">
        <v>206</v>
      </c>
      <c r="Y41" s="86"/>
      <c r="Z41" s="86" t="s">
        <v>204</v>
      </c>
      <c r="AA41" s="86" t="s">
        <v>223</v>
      </c>
      <c r="AB41" s="86"/>
      <c r="AC41" s="87" t="s">
        <v>205</v>
      </c>
      <c r="AD41" s="85" t="s">
        <v>206</v>
      </c>
      <c r="AE41" s="86" t="s">
        <v>206</v>
      </c>
      <c r="AF41" s="86" t="s">
        <v>205</v>
      </c>
      <c r="AG41" s="86"/>
      <c r="AH41" s="86" t="s">
        <v>204</v>
      </c>
      <c r="AI41" s="86" t="s">
        <v>223</v>
      </c>
      <c r="AJ41" s="87"/>
      <c r="AK41" s="85" t="s">
        <v>206</v>
      </c>
      <c r="AL41" s="86"/>
      <c r="AM41" s="86" t="s">
        <v>206</v>
      </c>
      <c r="AN41" s="86" t="s">
        <v>206</v>
      </c>
      <c r="AO41" s="86"/>
      <c r="AP41" s="86" t="s">
        <v>204</v>
      </c>
      <c r="AQ41" s="87" t="s">
        <v>223</v>
      </c>
      <c r="AR41" s="85" t="s">
        <v>206</v>
      </c>
      <c r="AS41" s="86" t="s">
        <v>205</v>
      </c>
      <c r="AT41" s="86"/>
      <c r="AU41" s="86" t="s">
        <v>206</v>
      </c>
      <c r="AV41" s="86" t="s">
        <v>272</v>
      </c>
      <c r="AW41" s="86"/>
      <c r="AX41" s="87" t="s">
        <v>204</v>
      </c>
      <c r="AY41" s="85"/>
      <c r="AZ41" s="86"/>
      <c r="BA41" s="88"/>
      <c r="BB41" s="217"/>
      <c r="BC41" s="218"/>
      <c r="BD41" s="219"/>
      <c r="BE41" s="220"/>
      <c r="BF41" s="229"/>
      <c r="BG41" s="230"/>
      <c r="BH41" s="230"/>
      <c r="BI41" s="230"/>
      <c r="BJ41" s="231"/>
    </row>
    <row r="42" spans="2:62" ht="20.25" customHeight="1" x14ac:dyDescent="0.4">
      <c r="B42" s="307"/>
      <c r="C42" s="164"/>
      <c r="D42" s="165"/>
      <c r="E42" s="130"/>
      <c r="F42" s="131" t="str">
        <f>C41</f>
        <v>介護職員</v>
      </c>
      <c r="G42" s="130"/>
      <c r="H42" s="131" t="str">
        <f>I41</f>
        <v>A</v>
      </c>
      <c r="I42" s="223"/>
      <c r="J42" s="224"/>
      <c r="K42" s="227"/>
      <c r="L42" s="228"/>
      <c r="M42" s="228"/>
      <c r="N42" s="165"/>
      <c r="O42" s="264"/>
      <c r="P42" s="265"/>
      <c r="Q42" s="265"/>
      <c r="R42" s="265"/>
      <c r="S42" s="266"/>
      <c r="T42" s="148" t="s">
        <v>210</v>
      </c>
      <c r="U42" s="99"/>
      <c r="V42" s="149"/>
      <c r="W42" s="135">
        <f>IF(W41="","",VLOOKUP(W41,'【記載例】シフト記号表（勤務時間帯）'!$C$6:$L$47,10,FALSE))</f>
        <v>7.9999999999999982</v>
      </c>
      <c r="X42" s="136">
        <f>IF(X41="","",VLOOKUP(X41,'【記載例】シフト記号表（勤務時間帯）'!$C$6:$L$47,10,FALSE))</f>
        <v>8</v>
      </c>
      <c r="Y42" s="136" t="str">
        <f>IF(Y41="","",VLOOKUP(Y41,'【記載例】シフト記号表（勤務時間帯）'!$C$6:$L$47,10,FALSE))</f>
        <v/>
      </c>
      <c r="Z42" s="136">
        <f>IF(Z41="","",VLOOKUP(Z41,'【記載例】シフト記号表（勤務時間帯）'!$C$6:$L$47,10,FALSE))</f>
        <v>8</v>
      </c>
      <c r="AA42" s="136">
        <f>IF(AA41="","",VLOOKUP(AA41,'【記載例】シフト記号表（勤務時間帯）'!$C$6:$L$47,10,FALSE))</f>
        <v>8</v>
      </c>
      <c r="AB42" s="136" t="str">
        <f>IF(AB41="","",VLOOKUP(AB41,'【記載例】シフト記号表（勤務時間帯）'!$C$6:$L$47,10,FALSE))</f>
        <v/>
      </c>
      <c r="AC42" s="137">
        <f>IF(AC41="","",VLOOKUP(AC41,'【記載例】シフト記号表（勤務時間帯）'!$C$6:$L$47,10,FALSE))</f>
        <v>7.9999999999999982</v>
      </c>
      <c r="AD42" s="135">
        <f>IF(AD41="","",VLOOKUP(AD41,'【記載例】シフト記号表（勤務時間帯）'!$C$6:$L$47,10,FALSE))</f>
        <v>8</v>
      </c>
      <c r="AE42" s="136">
        <f>IF(AE41="","",VLOOKUP(AE41,'【記載例】シフト記号表（勤務時間帯）'!$C$6:$L$47,10,FALSE))</f>
        <v>8</v>
      </c>
      <c r="AF42" s="136">
        <f>IF(AF41="","",VLOOKUP(AF41,'【記載例】シフト記号表（勤務時間帯）'!$C$6:$L$47,10,FALSE))</f>
        <v>7.9999999999999982</v>
      </c>
      <c r="AG42" s="136" t="str">
        <f>IF(AG41="","",VLOOKUP(AG41,'【記載例】シフト記号表（勤務時間帯）'!$C$6:$L$47,10,FALSE))</f>
        <v/>
      </c>
      <c r="AH42" s="136">
        <f>IF(AH41="","",VLOOKUP(AH41,'【記載例】シフト記号表（勤務時間帯）'!$C$6:$L$47,10,FALSE))</f>
        <v>8</v>
      </c>
      <c r="AI42" s="136">
        <f>IF(AI41="","",VLOOKUP(AI41,'【記載例】シフト記号表（勤務時間帯）'!$C$6:$L$47,10,FALSE))</f>
        <v>8</v>
      </c>
      <c r="AJ42" s="137" t="str">
        <f>IF(AJ41="","",VLOOKUP(AJ41,'【記載例】シフト記号表（勤務時間帯）'!$C$6:$L$47,10,FALSE))</f>
        <v/>
      </c>
      <c r="AK42" s="135">
        <f>IF(AK41="","",VLOOKUP(AK41,'【記載例】シフト記号表（勤務時間帯）'!$C$6:$L$47,10,FALSE))</f>
        <v>8</v>
      </c>
      <c r="AL42" s="136" t="str">
        <f>IF(AL41="","",VLOOKUP(AL41,'【記載例】シフト記号表（勤務時間帯）'!$C$6:$L$47,10,FALSE))</f>
        <v/>
      </c>
      <c r="AM42" s="136">
        <f>IF(AM41="","",VLOOKUP(AM41,'【記載例】シフト記号表（勤務時間帯）'!$C$6:$L$47,10,FALSE))</f>
        <v>8</v>
      </c>
      <c r="AN42" s="136">
        <f>IF(AN41="","",VLOOKUP(AN41,'【記載例】シフト記号表（勤務時間帯）'!$C$6:$L$47,10,FALSE))</f>
        <v>8</v>
      </c>
      <c r="AO42" s="136" t="str">
        <f>IF(AO41="","",VLOOKUP(AO41,'【記載例】シフト記号表（勤務時間帯）'!$C$6:$L$47,10,FALSE))</f>
        <v/>
      </c>
      <c r="AP42" s="136">
        <f>IF(AP41="","",VLOOKUP(AP41,'【記載例】シフト記号表（勤務時間帯）'!$C$6:$L$47,10,FALSE))</f>
        <v>8</v>
      </c>
      <c r="AQ42" s="137">
        <f>IF(AQ41="","",VLOOKUP(AQ41,'【記載例】シフト記号表（勤務時間帯）'!$C$6:$L$47,10,FALSE))</f>
        <v>8</v>
      </c>
      <c r="AR42" s="135">
        <f>IF(AR41="","",VLOOKUP(AR41,'【記載例】シフト記号表（勤務時間帯）'!$C$6:$L$47,10,FALSE))</f>
        <v>8</v>
      </c>
      <c r="AS42" s="136">
        <f>IF(AS41="","",VLOOKUP(AS41,'【記載例】シフト記号表（勤務時間帯）'!$C$6:$L$47,10,FALSE))</f>
        <v>7.9999999999999982</v>
      </c>
      <c r="AT42" s="136" t="str">
        <f>IF(AT41="","",VLOOKUP(AT41,'【記載例】シフト記号表（勤務時間帯）'!$C$6:$L$47,10,FALSE))</f>
        <v/>
      </c>
      <c r="AU42" s="136">
        <f>IF(AU41="","",VLOOKUP(AU41,'【記載例】シフト記号表（勤務時間帯）'!$C$6:$L$47,10,FALSE))</f>
        <v>8</v>
      </c>
      <c r="AV42" s="136">
        <f>IF(AV41="","",VLOOKUP(AV41,'【記載例】シフト記号表（勤務時間帯）'!$C$6:$L$47,10,FALSE))</f>
        <v>8</v>
      </c>
      <c r="AW42" s="136" t="str">
        <f>IF(AW41="","",VLOOKUP(AW41,'【記載例】シフト記号表（勤務時間帯）'!$C$6:$L$47,10,FALSE))</f>
        <v/>
      </c>
      <c r="AX42" s="137">
        <f>IF(AX41="","",VLOOKUP(AX41,'【記載例】シフト記号表（勤務時間帯）'!$C$6:$L$47,10,FALSE))</f>
        <v>8</v>
      </c>
      <c r="AY42" s="135" t="str">
        <f>IF(AY41="","",VLOOKUP(AY41,'【記載例】シフト記号表（勤務時間帯）'!$C$6:$L$47,10,FALSE))</f>
        <v/>
      </c>
      <c r="AZ42" s="136" t="str">
        <f>IF(AZ41="","",VLOOKUP(AZ41,'【記載例】シフト記号表（勤務時間帯）'!$C$6:$L$47,10,FALSE))</f>
        <v/>
      </c>
      <c r="BA42" s="136" t="str">
        <f>IF(BA41="","",VLOOKUP(BA41,'【記載例】シフト記号表（勤務時間帯）'!$C$6:$L$47,10,FALSE))</f>
        <v/>
      </c>
      <c r="BB42" s="235">
        <f>IF($BE$3="４週",SUM(W42:AX42),IF($BE$3="暦月",SUM(W42:BA42),""))</f>
        <v>160</v>
      </c>
      <c r="BC42" s="236"/>
      <c r="BD42" s="237">
        <f>IF($BE$3="４週",BB42/4,IF($BE$3="暦月",(BB42/($BE$8/7)),""))</f>
        <v>40</v>
      </c>
      <c r="BE42" s="236"/>
      <c r="BF42" s="232"/>
      <c r="BG42" s="233"/>
      <c r="BH42" s="233"/>
      <c r="BI42" s="233"/>
      <c r="BJ42" s="234"/>
    </row>
    <row r="43" spans="2:62" ht="20.25" customHeight="1" x14ac:dyDescent="0.4">
      <c r="B43" s="306">
        <f>B41+1</f>
        <v>14</v>
      </c>
      <c r="C43" s="162" t="s">
        <v>103</v>
      </c>
      <c r="D43" s="163"/>
      <c r="E43" s="130"/>
      <c r="F43" s="131"/>
      <c r="G43" s="130"/>
      <c r="H43" s="131"/>
      <c r="I43" s="221" t="s">
        <v>100</v>
      </c>
      <c r="J43" s="222"/>
      <c r="K43" s="225" t="s">
        <v>90</v>
      </c>
      <c r="L43" s="226"/>
      <c r="M43" s="226"/>
      <c r="N43" s="163"/>
      <c r="O43" s="264" t="s">
        <v>153</v>
      </c>
      <c r="P43" s="265"/>
      <c r="Q43" s="265"/>
      <c r="R43" s="265"/>
      <c r="S43" s="266"/>
      <c r="T43" s="147" t="s">
        <v>18</v>
      </c>
      <c r="V43" s="98"/>
      <c r="W43" s="85"/>
      <c r="X43" s="86" t="s">
        <v>205</v>
      </c>
      <c r="Y43" s="86" t="s">
        <v>206</v>
      </c>
      <c r="Z43" s="86"/>
      <c r="AA43" s="86" t="s">
        <v>206</v>
      </c>
      <c r="AB43" s="86" t="s">
        <v>206</v>
      </c>
      <c r="AC43" s="87"/>
      <c r="AD43" s="85"/>
      <c r="AE43" s="86" t="s">
        <v>205</v>
      </c>
      <c r="AF43" s="86" t="s">
        <v>206</v>
      </c>
      <c r="AG43" s="86" t="s">
        <v>206</v>
      </c>
      <c r="AH43" s="86"/>
      <c r="AI43" s="86"/>
      <c r="AJ43" s="87" t="s">
        <v>205</v>
      </c>
      <c r="AK43" s="85"/>
      <c r="AL43" s="86"/>
      <c r="AM43" s="86" t="s">
        <v>205</v>
      </c>
      <c r="AN43" s="86" t="s">
        <v>205</v>
      </c>
      <c r="AO43" s="86" t="s">
        <v>206</v>
      </c>
      <c r="AP43" s="86"/>
      <c r="AQ43" s="87" t="s">
        <v>206</v>
      </c>
      <c r="AR43" s="85"/>
      <c r="AS43" s="86" t="s">
        <v>206</v>
      </c>
      <c r="AT43" s="86" t="s">
        <v>206</v>
      </c>
      <c r="AU43" s="86"/>
      <c r="AV43" s="86" t="s">
        <v>206</v>
      </c>
      <c r="AW43" s="86" t="s">
        <v>205</v>
      </c>
      <c r="AX43" s="87"/>
      <c r="AY43" s="85"/>
      <c r="AZ43" s="86"/>
      <c r="BA43" s="88"/>
      <c r="BB43" s="217"/>
      <c r="BC43" s="218"/>
      <c r="BD43" s="219"/>
      <c r="BE43" s="220"/>
      <c r="BF43" s="229"/>
      <c r="BG43" s="230"/>
      <c r="BH43" s="230"/>
      <c r="BI43" s="230"/>
      <c r="BJ43" s="231"/>
    </row>
    <row r="44" spans="2:62" ht="20.25" customHeight="1" x14ac:dyDescent="0.4">
      <c r="B44" s="307"/>
      <c r="C44" s="164"/>
      <c r="D44" s="165"/>
      <c r="E44" s="130"/>
      <c r="F44" s="131" t="str">
        <f>C43</f>
        <v>介護職員</v>
      </c>
      <c r="G44" s="130"/>
      <c r="H44" s="131" t="str">
        <f>I43</f>
        <v>C</v>
      </c>
      <c r="I44" s="223"/>
      <c r="J44" s="224"/>
      <c r="K44" s="227"/>
      <c r="L44" s="228"/>
      <c r="M44" s="228"/>
      <c r="N44" s="165"/>
      <c r="O44" s="264"/>
      <c r="P44" s="265"/>
      <c r="Q44" s="265"/>
      <c r="R44" s="265"/>
      <c r="S44" s="266"/>
      <c r="T44" s="148" t="s">
        <v>210</v>
      </c>
      <c r="U44" s="99"/>
      <c r="V44" s="149"/>
      <c r="W44" s="135" t="str">
        <f>IF(W43="","",VLOOKUP(W43,'【記載例】シフト記号表（勤務時間帯）'!$C$6:$L$47,10,FALSE))</f>
        <v/>
      </c>
      <c r="X44" s="136">
        <f>IF(X43="","",VLOOKUP(X43,'【記載例】シフト記号表（勤務時間帯）'!$C$6:$L$47,10,FALSE))</f>
        <v>7.9999999999999982</v>
      </c>
      <c r="Y44" s="136">
        <f>IF(Y43="","",VLOOKUP(Y43,'【記載例】シフト記号表（勤務時間帯）'!$C$6:$L$47,10,FALSE))</f>
        <v>8</v>
      </c>
      <c r="Z44" s="136" t="str">
        <f>IF(Z43="","",VLOOKUP(Z43,'【記載例】シフト記号表（勤務時間帯）'!$C$6:$L$47,10,FALSE))</f>
        <v/>
      </c>
      <c r="AA44" s="136">
        <f>IF(AA43="","",VLOOKUP(AA43,'【記載例】シフト記号表（勤務時間帯）'!$C$6:$L$47,10,FALSE))</f>
        <v>8</v>
      </c>
      <c r="AB44" s="136">
        <f>IF(AB43="","",VLOOKUP(AB43,'【記載例】シフト記号表（勤務時間帯）'!$C$6:$L$47,10,FALSE))</f>
        <v>8</v>
      </c>
      <c r="AC44" s="137" t="str">
        <f>IF(AC43="","",VLOOKUP(AC43,'【記載例】シフト記号表（勤務時間帯）'!$C$6:$L$47,10,FALSE))</f>
        <v/>
      </c>
      <c r="AD44" s="135" t="str">
        <f>IF(AD43="","",VLOOKUP(AD43,'【記載例】シフト記号表（勤務時間帯）'!$C$6:$L$47,10,FALSE))</f>
        <v/>
      </c>
      <c r="AE44" s="136">
        <f>IF(AE43="","",VLOOKUP(AE43,'【記載例】シフト記号表（勤務時間帯）'!$C$6:$L$47,10,FALSE))</f>
        <v>7.9999999999999982</v>
      </c>
      <c r="AF44" s="136">
        <f>IF(AF43="","",VLOOKUP(AF43,'【記載例】シフト記号表（勤務時間帯）'!$C$6:$L$47,10,FALSE))</f>
        <v>8</v>
      </c>
      <c r="AG44" s="136">
        <f>IF(AG43="","",VLOOKUP(AG43,'【記載例】シフト記号表（勤務時間帯）'!$C$6:$L$47,10,FALSE))</f>
        <v>8</v>
      </c>
      <c r="AH44" s="136" t="str">
        <f>IF(AH43="","",VLOOKUP(AH43,'【記載例】シフト記号表（勤務時間帯）'!$C$6:$L$47,10,FALSE))</f>
        <v/>
      </c>
      <c r="AI44" s="136" t="str">
        <f>IF(AI43="","",VLOOKUP(AI43,'【記載例】シフト記号表（勤務時間帯）'!$C$6:$L$47,10,FALSE))</f>
        <v/>
      </c>
      <c r="AJ44" s="137">
        <f>IF(AJ43="","",VLOOKUP(AJ43,'【記載例】シフト記号表（勤務時間帯）'!$C$6:$L$47,10,FALSE))</f>
        <v>7.9999999999999982</v>
      </c>
      <c r="AK44" s="135" t="str">
        <f>IF(AK43="","",VLOOKUP(AK43,'【記載例】シフト記号表（勤務時間帯）'!$C$6:$L$47,10,FALSE))</f>
        <v/>
      </c>
      <c r="AL44" s="136" t="str">
        <f>IF(AL43="","",VLOOKUP(AL43,'【記載例】シフト記号表（勤務時間帯）'!$C$6:$L$47,10,FALSE))</f>
        <v/>
      </c>
      <c r="AM44" s="136">
        <f>IF(AM43="","",VLOOKUP(AM43,'【記載例】シフト記号表（勤務時間帯）'!$C$6:$L$47,10,FALSE))</f>
        <v>7.9999999999999982</v>
      </c>
      <c r="AN44" s="136">
        <f>IF(AN43="","",VLOOKUP(AN43,'【記載例】シフト記号表（勤務時間帯）'!$C$6:$L$47,10,FALSE))</f>
        <v>7.9999999999999982</v>
      </c>
      <c r="AO44" s="136">
        <f>IF(AO43="","",VLOOKUP(AO43,'【記載例】シフト記号表（勤務時間帯）'!$C$6:$L$47,10,FALSE))</f>
        <v>8</v>
      </c>
      <c r="AP44" s="136" t="str">
        <f>IF(AP43="","",VLOOKUP(AP43,'【記載例】シフト記号表（勤務時間帯）'!$C$6:$L$47,10,FALSE))</f>
        <v/>
      </c>
      <c r="AQ44" s="137">
        <f>IF(AQ43="","",VLOOKUP(AQ43,'【記載例】シフト記号表（勤務時間帯）'!$C$6:$L$47,10,FALSE))</f>
        <v>8</v>
      </c>
      <c r="AR44" s="135" t="str">
        <f>IF(AR43="","",VLOOKUP(AR43,'【記載例】シフト記号表（勤務時間帯）'!$C$6:$L$47,10,FALSE))</f>
        <v/>
      </c>
      <c r="AS44" s="136">
        <f>IF(AS43="","",VLOOKUP(AS43,'【記載例】シフト記号表（勤務時間帯）'!$C$6:$L$47,10,FALSE))</f>
        <v>8</v>
      </c>
      <c r="AT44" s="136">
        <f>IF(AT43="","",VLOOKUP(AT43,'【記載例】シフト記号表（勤務時間帯）'!$C$6:$L$47,10,FALSE))</f>
        <v>8</v>
      </c>
      <c r="AU44" s="136" t="str">
        <f>IF(AU43="","",VLOOKUP(AU43,'【記載例】シフト記号表（勤務時間帯）'!$C$6:$L$47,10,FALSE))</f>
        <v/>
      </c>
      <c r="AV44" s="136">
        <f>IF(AV43="","",VLOOKUP(AV43,'【記載例】シフト記号表（勤務時間帯）'!$C$6:$L$47,10,FALSE))</f>
        <v>8</v>
      </c>
      <c r="AW44" s="136">
        <f>IF(AW43="","",VLOOKUP(AW43,'【記載例】シフト記号表（勤務時間帯）'!$C$6:$L$47,10,FALSE))</f>
        <v>7.9999999999999982</v>
      </c>
      <c r="AX44" s="137" t="str">
        <f>IF(AX43="","",VLOOKUP(AX43,'【記載例】シフト記号表（勤務時間帯）'!$C$6:$L$47,10,FALSE))</f>
        <v/>
      </c>
      <c r="AY44" s="135" t="str">
        <f>IF(AY43="","",VLOOKUP(AY43,'【記載例】シフト記号表（勤務時間帯）'!$C$6:$L$47,10,FALSE))</f>
        <v/>
      </c>
      <c r="AZ44" s="136" t="str">
        <f>IF(AZ43="","",VLOOKUP(AZ43,'【記載例】シフト記号表（勤務時間帯）'!$C$6:$L$47,10,FALSE))</f>
        <v/>
      </c>
      <c r="BA44" s="136" t="str">
        <f>IF(BA43="","",VLOOKUP(BA43,'【記載例】シフト記号表（勤務時間帯）'!$C$6:$L$47,10,FALSE))</f>
        <v/>
      </c>
      <c r="BB44" s="235">
        <f>IF($BE$3="４週",SUM(W44:AX44),IF($BE$3="暦月",SUM(W44:BA44),""))</f>
        <v>128</v>
      </c>
      <c r="BC44" s="236"/>
      <c r="BD44" s="237">
        <f>IF($BE$3="４週",BB44/4,IF($BE$3="暦月",(BB44/($BE$8/7)),""))</f>
        <v>32</v>
      </c>
      <c r="BE44" s="236"/>
      <c r="BF44" s="232"/>
      <c r="BG44" s="233"/>
      <c r="BH44" s="233"/>
      <c r="BI44" s="233"/>
      <c r="BJ44" s="234"/>
    </row>
    <row r="45" spans="2:62" ht="20.25" customHeight="1" x14ac:dyDescent="0.4">
      <c r="B45" s="306">
        <f>B43+1</f>
        <v>15</v>
      </c>
      <c r="C45" s="162" t="s">
        <v>103</v>
      </c>
      <c r="D45" s="163"/>
      <c r="E45" s="130"/>
      <c r="F45" s="131"/>
      <c r="G45" s="130"/>
      <c r="H45" s="131"/>
      <c r="I45" s="221" t="s">
        <v>89</v>
      </c>
      <c r="J45" s="222"/>
      <c r="K45" s="225" t="s">
        <v>19</v>
      </c>
      <c r="L45" s="226"/>
      <c r="M45" s="226"/>
      <c r="N45" s="163"/>
      <c r="O45" s="264" t="s">
        <v>154</v>
      </c>
      <c r="P45" s="265"/>
      <c r="Q45" s="265"/>
      <c r="R45" s="265"/>
      <c r="S45" s="266"/>
      <c r="T45" s="147" t="s">
        <v>18</v>
      </c>
      <c r="V45" s="98"/>
      <c r="W45" s="85" t="s">
        <v>206</v>
      </c>
      <c r="X45" s="86" t="s">
        <v>206</v>
      </c>
      <c r="Y45" s="86"/>
      <c r="Z45" s="86"/>
      <c r="AA45" s="86" t="s">
        <v>204</v>
      </c>
      <c r="AB45" s="86" t="s">
        <v>223</v>
      </c>
      <c r="AC45" s="87" t="s">
        <v>205</v>
      </c>
      <c r="AD45" s="85" t="s">
        <v>205</v>
      </c>
      <c r="AE45" s="86"/>
      <c r="AF45" s="86" t="s">
        <v>206</v>
      </c>
      <c r="AG45" s="86" t="s">
        <v>206</v>
      </c>
      <c r="AH45" s="86"/>
      <c r="AI45" s="86" t="s">
        <v>204</v>
      </c>
      <c r="AJ45" s="87" t="s">
        <v>223</v>
      </c>
      <c r="AK45" s="85" t="s">
        <v>205</v>
      </c>
      <c r="AL45" s="86" t="s">
        <v>205</v>
      </c>
      <c r="AM45" s="86"/>
      <c r="AN45" s="86" t="s">
        <v>206</v>
      </c>
      <c r="AO45" s="86"/>
      <c r="AP45" s="86"/>
      <c r="AQ45" s="87" t="s">
        <v>204</v>
      </c>
      <c r="AR45" s="85" t="s">
        <v>223</v>
      </c>
      <c r="AS45" s="86" t="s">
        <v>205</v>
      </c>
      <c r="AT45" s="86" t="s">
        <v>205</v>
      </c>
      <c r="AU45" s="86"/>
      <c r="AV45" s="86" t="s">
        <v>205</v>
      </c>
      <c r="AW45" s="86" t="s">
        <v>206</v>
      </c>
      <c r="AX45" s="87" t="s">
        <v>206</v>
      </c>
      <c r="AY45" s="85"/>
      <c r="AZ45" s="86"/>
      <c r="BA45" s="88"/>
      <c r="BB45" s="217"/>
      <c r="BC45" s="218"/>
      <c r="BD45" s="219"/>
      <c r="BE45" s="220"/>
      <c r="BF45" s="229"/>
      <c r="BG45" s="230"/>
      <c r="BH45" s="230"/>
      <c r="BI45" s="230"/>
      <c r="BJ45" s="231"/>
    </row>
    <row r="46" spans="2:62" ht="20.25" customHeight="1" x14ac:dyDescent="0.4">
      <c r="B46" s="307"/>
      <c r="C46" s="164"/>
      <c r="D46" s="165"/>
      <c r="E46" s="130"/>
      <c r="F46" s="131" t="str">
        <f>C45</f>
        <v>介護職員</v>
      </c>
      <c r="G46" s="130"/>
      <c r="H46" s="131" t="str">
        <f>I45</f>
        <v>A</v>
      </c>
      <c r="I46" s="223"/>
      <c r="J46" s="224"/>
      <c r="K46" s="227"/>
      <c r="L46" s="228"/>
      <c r="M46" s="228"/>
      <c r="N46" s="165"/>
      <c r="O46" s="264"/>
      <c r="P46" s="265"/>
      <c r="Q46" s="265"/>
      <c r="R46" s="265"/>
      <c r="S46" s="266"/>
      <c r="T46" s="148" t="s">
        <v>210</v>
      </c>
      <c r="U46" s="99"/>
      <c r="V46" s="149"/>
      <c r="W46" s="135">
        <f>IF(W45="","",VLOOKUP(W45,'【記載例】シフト記号表（勤務時間帯）'!$C$6:$L$47,10,FALSE))</f>
        <v>8</v>
      </c>
      <c r="X46" s="136">
        <f>IF(X45="","",VLOOKUP(X45,'【記載例】シフト記号表（勤務時間帯）'!$C$6:$L$47,10,FALSE))</f>
        <v>8</v>
      </c>
      <c r="Y46" s="136" t="str">
        <f>IF(Y45="","",VLOOKUP(Y45,'【記載例】シフト記号表（勤務時間帯）'!$C$6:$L$47,10,FALSE))</f>
        <v/>
      </c>
      <c r="Z46" s="136" t="str">
        <f>IF(Z45="","",VLOOKUP(Z45,'【記載例】シフト記号表（勤務時間帯）'!$C$6:$L$47,10,FALSE))</f>
        <v/>
      </c>
      <c r="AA46" s="136">
        <f>IF(AA45="","",VLOOKUP(AA45,'【記載例】シフト記号表（勤務時間帯）'!$C$6:$L$47,10,FALSE))</f>
        <v>8</v>
      </c>
      <c r="AB46" s="136">
        <f>IF(AB45="","",VLOOKUP(AB45,'【記載例】シフト記号表（勤務時間帯）'!$C$6:$L$47,10,FALSE))</f>
        <v>8</v>
      </c>
      <c r="AC46" s="137">
        <f>IF(AC45="","",VLOOKUP(AC45,'【記載例】シフト記号表（勤務時間帯）'!$C$6:$L$47,10,FALSE))</f>
        <v>7.9999999999999982</v>
      </c>
      <c r="AD46" s="135">
        <f>IF(AD45="","",VLOOKUP(AD45,'【記載例】シフト記号表（勤務時間帯）'!$C$6:$L$47,10,FALSE))</f>
        <v>7.9999999999999982</v>
      </c>
      <c r="AE46" s="136" t="str">
        <f>IF(AE45="","",VLOOKUP(AE45,'【記載例】シフト記号表（勤務時間帯）'!$C$6:$L$47,10,FALSE))</f>
        <v/>
      </c>
      <c r="AF46" s="136">
        <f>IF(AF45="","",VLOOKUP(AF45,'【記載例】シフト記号表（勤務時間帯）'!$C$6:$L$47,10,FALSE))</f>
        <v>8</v>
      </c>
      <c r="AG46" s="136">
        <f>IF(AG45="","",VLOOKUP(AG45,'【記載例】シフト記号表（勤務時間帯）'!$C$6:$L$47,10,FALSE))</f>
        <v>8</v>
      </c>
      <c r="AH46" s="136" t="str">
        <f>IF(AH45="","",VLOOKUP(AH45,'【記載例】シフト記号表（勤務時間帯）'!$C$6:$L$47,10,FALSE))</f>
        <v/>
      </c>
      <c r="AI46" s="136">
        <f>IF(AI45="","",VLOOKUP(AI45,'【記載例】シフト記号表（勤務時間帯）'!$C$6:$L$47,10,FALSE))</f>
        <v>8</v>
      </c>
      <c r="AJ46" s="137">
        <f>IF(AJ45="","",VLOOKUP(AJ45,'【記載例】シフト記号表（勤務時間帯）'!$C$6:$L$47,10,FALSE))</f>
        <v>8</v>
      </c>
      <c r="AK46" s="135">
        <f>IF(AK45="","",VLOOKUP(AK45,'【記載例】シフト記号表（勤務時間帯）'!$C$6:$L$47,10,FALSE))</f>
        <v>7.9999999999999982</v>
      </c>
      <c r="AL46" s="136">
        <f>IF(AL45="","",VLOOKUP(AL45,'【記載例】シフト記号表（勤務時間帯）'!$C$6:$L$47,10,FALSE))</f>
        <v>7.9999999999999982</v>
      </c>
      <c r="AM46" s="136" t="str">
        <f>IF(AM45="","",VLOOKUP(AM45,'【記載例】シフト記号表（勤務時間帯）'!$C$6:$L$47,10,FALSE))</f>
        <v/>
      </c>
      <c r="AN46" s="136">
        <f>IF(AN45="","",VLOOKUP(AN45,'【記載例】シフト記号表（勤務時間帯）'!$C$6:$L$47,10,FALSE))</f>
        <v>8</v>
      </c>
      <c r="AO46" s="136" t="str">
        <f>IF(AO45="","",VLOOKUP(AO45,'【記載例】シフト記号表（勤務時間帯）'!$C$6:$L$47,10,FALSE))</f>
        <v/>
      </c>
      <c r="AP46" s="136" t="str">
        <f>IF(AP45="","",VLOOKUP(AP45,'【記載例】シフト記号表（勤務時間帯）'!$C$6:$L$47,10,FALSE))</f>
        <v/>
      </c>
      <c r="AQ46" s="137">
        <f>IF(AQ45="","",VLOOKUP(AQ45,'【記載例】シフト記号表（勤務時間帯）'!$C$6:$L$47,10,FALSE))</f>
        <v>8</v>
      </c>
      <c r="AR46" s="135">
        <f>IF(AR45="","",VLOOKUP(AR45,'【記載例】シフト記号表（勤務時間帯）'!$C$6:$L$47,10,FALSE))</f>
        <v>8</v>
      </c>
      <c r="AS46" s="136">
        <f>IF(AS45="","",VLOOKUP(AS45,'【記載例】シフト記号表（勤務時間帯）'!$C$6:$L$47,10,FALSE))</f>
        <v>7.9999999999999982</v>
      </c>
      <c r="AT46" s="136">
        <f>IF(AT45="","",VLOOKUP(AT45,'【記載例】シフト記号表（勤務時間帯）'!$C$6:$L$47,10,FALSE))</f>
        <v>7.9999999999999982</v>
      </c>
      <c r="AU46" s="136" t="str">
        <f>IF(AU45="","",VLOOKUP(AU45,'【記載例】シフト記号表（勤務時間帯）'!$C$6:$L$47,10,FALSE))</f>
        <v/>
      </c>
      <c r="AV46" s="136">
        <f>IF(AV45="","",VLOOKUP(AV45,'【記載例】シフト記号表（勤務時間帯）'!$C$6:$L$47,10,FALSE))</f>
        <v>7.9999999999999982</v>
      </c>
      <c r="AW46" s="136">
        <f>IF(AW45="","",VLOOKUP(AW45,'【記載例】シフト記号表（勤務時間帯）'!$C$6:$L$47,10,FALSE))</f>
        <v>8</v>
      </c>
      <c r="AX46" s="137">
        <f>IF(AX45="","",VLOOKUP(AX45,'【記載例】シフト記号表（勤務時間帯）'!$C$6:$L$47,10,FALSE))</f>
        <v>8</v>
      </c>
      <c r="AY46" s="135" t="str">
        <f>IF(AY45="","",VLOOKUP(AY45,'【記載例】シフト記号表（勤務時間帯）'!$C$6:$L$47,10,FALSE))</f>
        <v/>
      </c>
      <c r="AZ46" s="136" t="str">
        <f>IF(AZ45="","",VLOOKUP(AZ45,'【記載例】シフト記号表（勤務時間帯）'!$C$6:$L$47,10,FALSE))</f>
        <v/>
      </c>
      <c r="BA46" s="136" t="str">
        <f>IF(BA45="","",VLOOKUP(BA45,'【記載例】シフト記号表（勤務時間帯）'!$C$6:$L$47,10,FALSE))</f>
        <v/>
      </c>
      <c r="BB46" s="235">
        <f>IF($BE$3="４週",SUM(W46:AX46),IF($BE$3="暦月",SUM(W46:BA46),""))</f>
        <v>160</v>
      </c>
      <c r="BC46" s="236"/>
      <c r="BD46" s="237">
        <f>IF($BE$3="４週",BB46/4,IF($BE$3="暦月",(BB46/($BE$8/7)),""))</f>
        <v>40</v>
      </c>
      <c r="BE46" s="236"/>
      <c r="BF46" s="232"/>
      <c r="BG46" s="233"/>
      <c r="BH46" s="233"/>
      <c r="BI46" s="233"/>
      <c r="BJ46" s="234"/>
    </row>
    <row r="47" spans="2:62" ht="20.25" customHeight="1" x14ac:dyDescent="0.4">
      <c r="B47" s="306">
        <f>B45+1</f>
        <v>16</v>
      </c>
      <c r="C47" s="162" t="s">
        <v>103</v>
      </c>
      <c r="D47" s="163"/>
      <c r="E47" s="130"/>
      <c r="F47" s="131"/>
      <c r="G47" s="130"/>
      <c r="H47" s="131"/>
      <c r="I47" s="221" t="s">
        <v>89</v>
      </c>
      <c r="J47" s="222"/>
      <c r="K47" s="225" t="s">
        <v>90</v>
      </c>
      <c r="L47" s="226"/>
      <c r="M47" s="226"/>
      <c r="N47" s="163"/>
      <c r="O47" s="264" t="s">
        <v>155</v>
      </c>
      <c r="P47" s="265"/>
      <c r="Q47" s="265"/>
      <c r="R47" s="265"/>
      <c r="S47" s="266"/>
      <c r="T47" s="147" t="s">
        <v>18</v>
      </c>
      <c r="V47" s="98"/>
      <c r="W47" s="85"/>
      <c r="X47" s="86" t="s">
        <v>205</v>
      </c>
      <c r="Y47" s="86" t="s">
        <v>206</v>
      </c>
      <c r="Z47" s="86" t="s">
        <v>206</v>
      </c>
      <c r="AA47" s="86"/>
      <c r="AB47" s="86" t="s">
        <v>204</v>
      </c>
      <c r="AC47" s="87" t="s">
        <v>223</v>
      </c>
      <c r="AD47" s="85" t="s">
        <v>206</v>
      </c>
      <c r="AE47" s="86"/>
      <c r="AF47" s="86" t="s">
        <v>206</v>
      </c>
      <c r="AG47" s="86" t="s">
        <v>206</v>
      </c>
      <c r="AH47" s="86"/>
      <c r="AI47" s="86"/>
      <c r="AJ47" s="87" t="s">
        <v>204</v>
      </c>
      <c r="AK47" s="85" t="s">
        <v>223</v>
      </c>
      <c r="AL47" s="86" t="s">
        <v>206</v>
      </c>
      <c r="AM47" s="86" t="s">
        <v>206</v>
      </c>
      <c r="AN47" s="86" t="s">
        <v>206</v>
      </c>
      <c r="AO47" s="86" t="s">
        <v>205</v>
      </c>
      <c r="AP47" s="86" t="s">
        <v>205</v>
      </c>
      <c r="AQ47" s="87"/>
      <c r="AR47" s="85" t="s">
        <v>204</v>
      </c>
      <c r="AS47" s="86" t="s">
        <v>223</v>
      </c>
      <c r="AT47" s="86" t="s">
        <v>205</v>
      </c>
      <c r="AU47" s="86" t="s">
        <v>206</v>
      </c>
      <c r="AV47" s="86"/>
      <c r="AW47" s="86"/>
      <c r="AX47" s="87" t="s">
        <v>205</v>
      </c>
      <c r="AY47" s="85"/>
      <c r="AZ47" s="86"/>
      <c r="BA47" s="88"/>
      <c r="BB47" s="217"/>
      <c r="BC47" s="218"/>
      <c r="BD47" s="219"/>
      <c r="BE47" s="220"/>
      <c r="BF47" s="229"/>
      <c r="BG47" s="230"/>
      <c r="BH47" s="230"/>
      <c r="BI47" s="230"/>
      <c r="BJ47" s="231"/>
    </row>
    <row r="48" spans="2:62" ht="20.25" customHeight="1" x14ac:dyDescent="0.4">
      <c r="B48" s="307"/>
      <c r="C48" s="164"/>
      <c r="D48" s="165"/>
      <c r="E48" s="130"/>
      <c r="F48" s="131" t="str">
        <f>C47</f>
        <v>介護職員</v>
      </c>
      <c r="G48" s="130"/>
      <c r="H48" s="131" t="str">
        <f>I47</f>
        <v>A</v>
      </c>
      <c r="I48" s="223"/>
      <c r="J48" s="224"/>
      <c r="K48" s="227"/>
      <c r="L48" s="228"/>
      <c r="M48" s="228"/>
      <c r="N48" s="165"/>
      <c r="O48" s="264"/>
      <c r="P48" s="265"/>
      <c r="Q48" s="265"/>
      <c r="R48" s="265"/>
      <c r="S48" s="266"/>
      <c r="T48" s="148" t="s">
        <v>210</v>
      </c>
      <c r="U48" s="99"/>
      <c r="V48" s="149"/>
      <c r="W48" s="135" t="str">
        <f>IF(W47="","",VLOOKUP(W47,'【記載例】シフト記号表（勤務時間帯）'!$C$6:$L$47,10,FALSE))</f>
        <v/>
      </c>
      <c r="X48" s="136">
        <f>IF(X47="","",VLOOKUP(X47,'【記載例】シフト記号表（勤務時間帯）'!$C$6:$L$47,10,FALSE))</f>
        <v>7.9999999999999982</v>
      </c>
      <c r="Y48" s="136">
        <f>IF(Y47="","",VLOOKUP(Y47,'【記載例】シフト記号表（勤務時間帯）'!$C$6:$L$47,10,FALSE))</f>
        <v>8</v>
      </c>
      <c r="Z48" s="136">
        <f>IF(Z47="","",VLOOKUP(Z47,'【記載例】シフト記号表（勤務時間帯）'!$C$6:$L$47,10,FALSE))</f>
        <v>8</v>
      </c>
      <c r="AA48" s="136" t="str">
        <f>IF(AA47="","",VLOOKUP(AA47,'【記載例】シフト記号表（勤務時間帯）'!$C$6:$L$47,10,FALSE))</f>
        <v/>
      </c>
      <c r="AB48" s="136">
        <f>IF(AB47="","",VLOOKUP(AB47,'【記載例】シフト記号表（勤務時間帯）'!$C$6:$L$47,10,FALSE))</f>
        <v>8</v>
      </c>
      <c r="AC48" s="137">
        <f>IF(AC47="","",VLOOKUP(AC47,'【記載例】シフト記号表（勤務時間帯）'!$C$6:$L$47,10,FALSE))</f>
        <v>8</v>
      </c>
      <c r="AD48" s="135">
        <f>IF(AD47="","",VLOOKUP(AD47,'【記載例】シフト記号表（勤務時間帯）'!$C$6:$L$47,10,FALSE))</f>
        <v>8</v>
      </c>
      <c r="AE48" s="136" t="str">
        <f>IF(AE47="","",VLOOKUP(AE47,'【記載例】シフト記号表（勤務時間帯）'!$C$6:$L$47,10,FALSE))</f>
        <v/>
      </c>
      <c r="AF48" s="136">
        <f>IF(AF47="","",VLOOKUP(AF47,'【記載例】シフト記号表（勤務時間帯）'!$C$6:$L$47,10,FALSE))</f>
        <v>8</v>
      </c>
      <c r="AG48" s="136">
        <f>IF(AG47="","",VLOOKUP(AG47,'【記載例】シフト記号表（勤務時間帯）'!$C$6:$L$47,10,FALSE))</f>
        <v>8</v>
      </c>
      <c r="AH48" s="136" t="str">
        <f>IF(AH47="","",VLOOKUP(AH47,'【記載例】シフト記号表（勤務時間帯）'!$C$6:$L$47,10,FALSE))</f>
        <v/>
      </c>
      <c r="AI48" s="136" t="str">
        <f>IF(AI47="","",VLOOKUP(AI47,'【記載例】シフト記号表（勤務時間帯）'!$C$6:$L$47,10,FALSE))</f>
        <v/>
      </c>
      <c r="AJ48" s="137">
        <f>IF(AJ47="","",VLOOKUP(AJ47,'【記載例】シフト記号表（勤務時間帯）'!$C$6:$L$47,10,FALSE))</f>
        <v>8</v>
      </c>
      <c r="AK48" s="135">
        <f>IF(AK47="","",VLOOKUP(AK47,'【記載例】シフト記号表（勤務時間帯）'!$C$6:$L$47,10,FALSE))</f>
        <v>8</v>
      </c>
      <c r="AL48" s="136">
        <f>IF(AL47="","",VLOOKUP(AL47,'【記載例】シフト記号表（勤務時間帯）'!$C$6:$L$47,10,FALSE))</f>
        <v>8</v>
      </c>
      <c r="AM48" s="136">
        <f>IF(AM47="","",VLOOKUP(AM47,'【記載例】シフト記号表（勤務時間帯）'!$C$6:$L$47,10,FALSE))</f>
        <v>8</v>
      </c>
      <c r="AN48" s="136">
        <f>IF(AN47="","",VLOOKUP(AN47,'【記載例】シフト記号表（勤務時間帯）'!$C$6:$L$47,10,FALSE))</f>
        <v>8</v>
      </c>
      <c r="AO48" s="136">
        <f>IF(AO47="","",VLOOKUP(AO47,'【記載例】シフト記号表（勤務時間帯）'!$C$6:$L$47,10,FALSE))</f>
        <v>7.9999999999999982</v>
      </c>
      <c r="AP48" s="136">
        <f>IF(AP47="","",VLOOKUP(AP47,'【記載例】シフト記号表（勤務時間帯）'!$C$6:$L$47,10,FALSE))</f>
        <v>7.9999999999999982</v>
      </c>
      <c r="AQ48" s="137" t="str">
        <f>IF(AQ47="","",VLOOKUP(AQ47,'【記載例】シフト記号表（勤務時間帯）'!$C$6:$L$47,10,FALSE))</f>
        <v/>
      </c>
      <c r="AR48" s="135">
        <f>IF(AR47="","",VLOOKUP(AR47,'【記載例】シフト記号表（勤務時間帯）'!$C$6:$L$47,10,FALSE))</f>
        <v>8</v>
      </c>
      <c r="AS48" s="136">
        <f>IF(AS47="","",VLOOKUP(AS47,'【記載例】シフト記号表（勤務時間帯）'!$C$6:$L$47,10,FALSE))</f>
        <v>8</v>
      </c>
      <c r="AT48" s="136">
        <f>IF(AT47="","",VLOOKUP(AT47,'【記載例】シフト記号表（勤務時間帯）'!$C$6:$L$47,10,FALSE))</f>
        <v>7.9999999999999982</v>
      </c>
      <c r="AU48" s="136">
        <f>IF(AU47="","",VLOOKUP(AU47,'【記載例】シフト記号表（勤務時間帯）'!$C$6:$L$47,10,FALSE))</f>
        <v>8</v>
      </c>
      <c r="AV48" s="136" t="str">
        <f>IF(AV47="","",VLOOKUP(AV47,'【記載例】シフト記号表（勤務時間帯）'!$C$6:$L$47,10,FALSE))</f>
        <v/>
      </c>
      <c r="AW48" s="136" t="str">
        <f>IF(AW47="","",VLOOKUP(AW47,'【記載例】シフト記号表（勤務時間帯）'!$C$6:$L$47,10,FALSE))</f>
        <v/>
      </c>
      <c r="AX48" s="137">
        <f>IF(AX47="","",VLOOKUP(AX47,'【記載例】シフト記号表（勤務時間帯）'!$C$6:$L$47,10,FALSE))</f>
        <v>7.9999999999999982</v>
      </c>
      <c r="AY48" s="135" t="str">
        <f>IF(AY47="","",VLOOKUP(AY47,'【記載例】シフト記号表（勤務時間帯）'!$C$6:$L$47,10,FALSE))</f>
        <v/>
      </c>
      <c r="AZ48" s="136" t="str">
        <f>IF(AZ47="","",VLOOKUP(AZ47,'【記載例】シフト記号表（勤務時間帯）'!$C$6:$L$47,10,FALSE))</f>
        <v/>
      </c>
      <c r="BA48" s="136" t="str">
        <f>IF(BA47="","",VLOOKUP(BA47,'【記載例】シフト記号表（勤務時間帯）'!$C$6:$L$47,10,FALSE))</f>
        <v/>
      </c>
      <c r="BB48" s="235">
        <f>IF($BE$3="４週",SUM(W48:AX48),IF($BE$3="暦月",SUM(W48:BA48),""))</f>
        <v>160</v>
      </c>
      <c r="BC48" s="236"/>
      <c r="BD48" s="237">
        <f>IF($BE$3="４週",BB48/4,IF($BE$3="暦月",(BB48/($BE$8/7)),""))</f>
        <v>40</v>
      </c>
      <c r="BE48" s="236"/>
      <c r="BF48" s="232"/>
      <c r="BG48" s="233"/>
      <c r="BH48" s="233"/>
      <c r="BI48" s="233"/>
      <c r="BJ48" s="234"/>
    </row>
    <row r="49" spans="2:62" ht="20.25" customHeight="1" x14ac:dyDescent="0.4">
      <c r="B49" s="306">
        <f>B47+1</f>
        <v>17</v>
      </c>
      <c r="C49" s="162" t="s">
        <v>103</v>
      </c>
      <c r="D49" s="163"/>
      <c r="E49" s="130"/>
      <c r="F49" s="131"/>
      <c r="G49" s="130"/>
      <c r="H49" s="131"/>
      <c r="I49" s="221" t="s">
        <v>89</v>
      </c>
      <c r="J49" s="222"/>
      <c r="K49" s="225" t="s">
        <v>90</v>
      </c>
      <c r="L49" s="226"/>
      <c r="M49" s="226"/>
      <c r="N49" s="163"/>
      <c r="O49" s="264" t="s">
        <v>156</v>
      </c>
      <c r="P49" s="265"/>
      <c r="Q49" s="265"/>
      <c r="R49" s="265"/>
      <c r="S49" s="266"/>
      <c r="T49" s="147" t="s">
        <v>18</v>
      </c>
      <c r="V49" s="98"/>
      <c r="W49" s="85" t="s">
        <v>205</v>
      </c>
      <c r="X49" s="86"/>
      <c r="Y49" s="86" t="s">
        <v>205</v>
      </c>
      <c r="Z49" s="86"/>
      <c r="AA49" s="86" t="s">
        <v>206</v>
      </c>
      <c r="AB49" s="86"/>
      <c r="AC49" s="87" t="s">
        <v>204</v>
      </c>
      <c r="AD49" s="85" t="s">
        <v>223</v>
      </c>
      <c r="AE49" s="86" t="s">
        <v>206</v>
      </c>
      <c r="AF49" s="86" t="s">
        <v>206</v>
      </c>
      <c r="AG49" s="86" t="s">
        <v>205</v>
      </c>
      <c r="AH49" s="86" t="s">
        <v>205</v>
      </c>
      <c r="AI49" s="86"/>
      <c r="AJ49" s="87" t="s">
        <v>206</v>
      </c>
      <c r="AK49" s="85" t="s">
        <v>204</v>
      </c>
      <c r="AL49" s="86" t="s">
        <v>223</v>
      </c>
      <c r="AM49" s="86" t="s">
        <v>205</v>
      </c>
      <c r="AN49" s="86"/>
      <c r="AO49" s="86" t="s">
        <v>206</v>
      </c>
      <c r="AP49" s="86" t="s">
        <v>206</v>
      </c>
      <c r="AQ49" s="87"/>
      <c r="AR49" s="85"/>
      <c r="AS49" s="86" t="s">
        <v>204</v>
      </c>
      <c r="AT49" s="86" t="s">
        <v>223</v>
      </c>
      <c r="AU49" s="86" t="s">
        <v>205</v>
      </c>
      <c r="AV49" s="86" t="s">
        <v>206</v>
      </c>
      <c r="AW49" s="86" t="s">
        <v>206</v>
      </c>
      <c r="AX49" s="87"/>
      <c r="AY49" s="85"/>
      <c r="AZ49" s="86"/>
      <c r="BA49" s="88"/>
      <c r="BB49" s="217"/>
      <c r="BC49" s="218"/>
      <c r="BD49" s="219"/>
      <c r="BE49" s="220"/>
      <c r="BF49" s="229"/>
      <c r="BG49" s="230"/>
      <c r="BH49" s="230"/>
      <c r="BI49" s="230"/>
      <c r="BJ49" s="231"/>
    </row>
    <row r="50" spans="2:62" ht="20.25" customHeight="1" x14ac:dyDescent="0.4">
      <c r="B50" s="307"/>
      <c r="C50" s="164"/>
      <c r="D50" s="165"/>
      <c r="E50" s="130"/>
      <c r="F50" s="131" t="str">
        <f>C49</f>
        <v>介護職員</v>
      </c>
      <c r="G50" s="130"/>
      <c r="H50" s="131" t="str">
        <f>I49</f>
        <v>A</v>
      </c>
      <c r="I50" s="223"/>
      <c r="J50" s="224"/>
      <c r="K50" s="227"/>
      <c r="L50" s="228"/>
      <c r="M50" s="228"/>
      <c r="N50" s="165"/>
      <c r="O50" s="264"/>
      <c r="P50" s="265"/>
      <c r="Q50" s="265"/>
      <c r="R50" s="265"/>
      <c r="S50" s="266"/>
      <c r="T50" s="148" t="s">
        <v>210</v>
      </c>
      <c r="U50" s="99"/>
      <c r="V50" s="149"/>
      <c r="W50" s="135">
        <f>IF(W49="","",VLOOKUP(W49,'【記載例】シフト記号表（勤務時間帯）'!$C$6:$L$47,10,FALSE))</f>
        <v>7.9999999999999982</v>
      </c>
      <c r="X50" s="136" t="str">
        <f>IF(X49="","",VLOOKUP(X49,'【記載例】シフト記号表（勤務時間帯）'!$C$6:$L$47,10,FALSE))</f>
        <v/>
      </c>
      <c r="Y50" s="136">
        <f>IF(Y49="","",VLOOKUP(Y49,'【記載例】シフト記号表（勤務時間帯）'!$C$6:$L$47,10,FALSE))</f>
        <v>7.9999999999999982</v>
      </c>
      <c r="Z50" s="136" t="str">
        <f>IF(Z49="","",VLOOKUP(Z49,'【記載例】シフト記号表（勤務時間帯）'!$C$6:$L$47,10,FALSE))</f>
        <v/>
      </c>
      <c r="AA50" s="136">
        <f>IF(AA49="","",VLOOKUP(AA49,'【記載例】シフト記号表（勤務時間帯）'!$C$6:$L$47,10,FALSE))</f>
        <v>8</v>
      </c>
      <c r="AB50" s="136" t="str">
        <f>IF(AB49="","",VLOOKUP(AB49,'【記載例】シフト記号表（勤務時間帯）'!$C$6:$L$47,10,FALSE))</f>
        <v/>
      </c>
      <c r="AC50" s="137">
        <f>IF(AC49="","",VLOOKUP(AC49,'【記載例】シフト記号表（勤務時間帯）'!$C$6:$L$47,10,FALSE))</f>
        <v>8</v>
      </c>
      <c r="AD50" s="135">
        <f>IF(AD49="","",VLOOKUP(AD49,'【記載例】シフト記号表（勤務時間帯）'!$C$6:$L$47,10,FALSE))</f>
        <v>8</v>
      </c>
      <c r="AE50" s="136">
        <f>IF(AE49="","",VLOOKUP(AE49,'【記載例】シフト記号表（勤務時間帯）'!$C$6:$L$47,10,FALSE))</f>
        <v>8</v>
      </c>
      <c r="AF50" s="136">
        <f>IF(AF49="","",VLOOKUP(AF49,'【記載例】シフト記号表（勤務時間帯）'!$C$6:$L$47,10,FALSE))</f>
        <v>8</v>
      </c>
      <c r="AG50" s="136">
        <f>IF(AG49="","",VLOOKUP(AG49,'【記載例】シフト記号表（勤務時間帯）'!$C$6:$L$47,10,FALSE))</f>
        <v>7.9999999999999982</v>
      </c>
      <c r="AH50" s="136">
        <f>IF(AH49="","",VLOOKUP(AH49,'【記載例】シフト記号表（勤務時間帯）'!$C$6:$L$47,10,FALSE))</f>
        <v>7.9999999999999982</v>
      </c>
      <c r="AI50" s="136" t="str">
        <f>IF(AI49="","",VLOOKUP(AI49,'【記載例】シフト記号表（勤務時間帯）'!$C$6:$L$47,10,FALSE))</f>
        <v/>
      </c>
      <c r="AJ50" s="137">
        <f>IF(AJ49="","",VLOOKUP(AJ49,'【記載例】シフト記号表（勤務時間帯）'!$C$6:$L$47,10,FALSE))</f>
        <v>8</v>
      </c>
      <c r="AK50" s="135">
        <f>IF(AK49="","",VLOOKUP(AK49,'【記載例】シフト記号表（勤務時間帯）'!$C$6:$L$47,10,FALSE))</f>
        <v>8</v>
      </c>
      <c r="AL50" s="136">
        <f>IF(AL49="","",VLOOKUP(AL49,'【記載例】シフト記号表（勤務時間帯）'!$C$6:$L$47,10,FALSE))</f>
        <v>8</v>
      </c>
      <c r="AM50" s="136">
        <f>IF(AM49="","",VLOOKUP(AM49,'【記載例】シフト記号表（勤務時間帯）'!$C$6:$L$47,10,FALSE))</f>
        <v>7.9999999999999982</v>
      </c>
      <c r="AN50" s="136" t="str">
        <f>IF(AN49="","",VLOOKUP(AN49,'【記載例】シフト記号表（勤務時間帯）'!$C$6:$L$47,10,FALSE))</f>
        <v/>
      </c>
      <c r="AO50" s="136">
        <f>IF(AO49="","",VLOOKUP(AO49,'【記載例】シフト記号表（勤務時間帯）'!$C$6:$L$47,10,FALSE))</f>
        <v>8</v>
      </c>
      <c r="AP50" s="136">
        <f>IF(AP49="","",VLOOKUP(AP49,'【記載例】シフト記号表（勤務時間帯）'!$C$6:$L$47,10,FALSE))</f>
        <v>8</v>
      </c>
      <c r="AQ50" s="137" t="str">
        <f>IF(AQ49="","",VLOOKUP(AQ49,'【記載例】シフト記号表（勤務時間帯）'!$C$6:$L$47,10,FALSE))</f>
        <v/>
      </c>
      <c r="AR50" s="135" t="str">
        <f>IF(AR49="","",VLOOKUP(AR49,'【記載例】シフト記号表（勤務時間帯）'!$C$6:$L$47,10,FALSE))</f>
        <v/>
      </c>
      <c r="AS50" s="136">
        <f>IF(AS49="","",VLOOKUP(AS49,'【記載例】シフト記号表（勤務時間帯）'!$C$6:$L$47,10,FALSE))</f>
        <v>8</v>
      </c>
      <c r="AT50" s="136">
        <f>IF(AT49="","",VLOOKUP(AT49,'【記載例】シフト記号表（勤務時間帯）'!$C$6:$L$47,10,FALSE))</f>
        <v>8</v>
      </c>
      <c r="AU50" s="136">
        <f>IF(AU49="","",VLOOKUP(AU49,'【記載例】シフト記号表（勤務時間帯）'!$C$6:$L$47,10,FALSE))</f>
        <v>7.9999999999999982</v>
      </c>
      <c r="AV50" s="136">
        <f>IF(AV49="","",VLOOKUP(AV49,'【記載例】シフト記号表（勤務時間帯）'!$C$6:$L$47,10,FALSE))</f>
        <v>8</v>
      </c>
      <c r="AW50" s="136">
        <f>IF(AW49="","",VLOOKUP(AW49,'【記載例】シフト記号表（勤務時間帯）'!$C$6:$L$47,10,FALSE))</f>
        <v>8</v>
      </c>
      <c r="AX50" s="137" t="str">
        <f>IF(AX49="","",VLOOKUP(AX49,'【記載例】シフト記号表（勤務時間帯）'!$C$6:$L$47,10,FALSE))</f>
        <v/>
      </c>
      <c r="AY50" s="135" t="str">
        <f>IF(AY49="","",VLOOKUP(AY49,'【記載例】シフト記号表（勤務時間帯）'!$C$6:$L$47,10,FALSE))</f>
        <v/>
      </c>
      <c r="AZ50" s="136" t="str">
        <f>IF(AZ49="","",VLOOKUP(AZ49,'【記載例】シフト記号表（勤務時間帯）'!$C$6:$L$47,10,FALSE))</f>
        <v/>
      </c>
      <c r="BA50" s="136" t="str">
        <f>IF(BA49="","",VLOOKUP(BA49,'【記載例】シフト記号表（勤務時間帯）'!$C$6:$L$47,10,FALSE))</f>
        <v/>
      </c>
      <c r="BB50" s="235">
        <f>IF($BE$3="４週",SUM(W50:AX50),IF($BE$3="暦月",SUM(W50:BA50),""))</f>
        <v>160</v>
      </c>
      <c r="BC50" s="236"/>
      <c r="BD50" s="237">
        <f>IF($BE$3="４週",BB50/4,IF($BE$3="暦月",(BB50/($BE$8/7)),""))</f>
        <v>40</v>
      </c>
      <c r="BE50" s="236"/>
      <c r="BF50" s="232"/>
      <c r="BG50" s="233"/>
      <c r="BH50" s="233"/>
      <c r="BI50" s="233"/>
      <c r="BJ50" s="234"/>
    </row>
    <row r="51" spans="2:62" ht="20.25" customHeight="1" x14ac:dyDescent="0.4">
      <c r="B51" s="306">
        <f>B49+1</f>
        <v>18</v>
      </c>
      <c r="C51" s="162" t="s">
        <v>103</v>
      </c>
      <c r="D51" s="163"/>
      <c r="E51" s="130"/>
      <c r="F51" s="131"/>
      <c r="G51" s="130"/>
      <c r="H51" s="131"/>
      <c r="I51" s="221" t="s">
        <v>89</v>
      </c>
      <c r="J51" s="222"/>
      <c r="K51" s="225" t="s">
        <v>90</v>
      </c>
      <c r="L51" s="226"/>
      <c r="M51" s="226"/>
      <c r="N51" s="163"/>
      <c r="O51" s="264" t="s">
        <v>157</v>
      </c>
      <c r="P51" s="265"/>
      <c r="Q51" s="265"/>
      <c r="R51" s="265"/>
      <c r="S51" s="266"/>
      <c r="T51" s="147" t="s">
        <v>18</v>
      </c>
      <c r="V51" s="98"/>
      <c r="W51" s="85" t="s">
        <v>273</v>
      </c>
      <c r="X51" s="86"/>
      <c r="Y51" s="86" t="s">
        <v>206</v>
      </c>
      <c r="Z51" s="86" t="s">
        <v>205</v>
      </c>
      <c r="AA51" s="86" t="s">
        <v>205</v>
      </c>
      <c r="AB51" s="86" t="s">
        <v>205</v>
      </c>
      <c r="AC51" s="87"/>
      <c r="AD51" s="85" t="s">
        <v>204</v>
      </c>
      <c r="AE51" s="86" t="s">
        <v>223</v>
      </c>
      <c r="AF51" s="86" t="s">
        <v>205</v>
      </c>
      <c r="AG51" s="86"/>
      <c r="AH51" s="86" t="s">
        <v>206</v>
      </c>
      <c r="AI51" s="86" t="s">
        <v>206</v>
      </c>
      <c r="AJ51" s="87"/>
      <c r="AK51" s="85"/>
      <c r="AL51" s="86" t="s">
        <v>204</v>
      </c>
      <c r="AM51" s="86" t="s">
        <v>223</v>
      </c>
      <c r="AN51" s="86" t="s">
        <v>205</v>
      </c>
      <c r="AO51" s="86"/>
      <c r="AP51" s="86" t="s">
        <v>206</v>
      </c>
      <c r="AQ51" s="87" t="s">
        <v>206</v>
      </c>
      <c r="AR51" s="85" t="s">
        <v>206</v>
      </c>
      <c r="AS51" s="86"/>
      <c r="AT51" s="86" t="s">
        <v>204</v>
      </c>
      <c r="AU51" s="86" t="s">
        <v>223</v>
      </c>
      <c r="AV51" s="86" t="s">
        <v>205</v>
      </c>
      <c r="AW51" s="86"/>
      <c r="AX51" s="87" t="s">
        <v>206</v>
      </c>
      <c r="AY51" s="85"/>
      <c r="AZ51" s="86"/>
      <c r="BA51" s="88"/>
      <c r="BB51" s="217"/>
      <c r="BC51" s="218"/>
      <c r="BD51" s="219"/>
      <c r="BE51" s="220"/>
      <c r="BF51" s="229"/>
      <c r="BG51" s="230"/>
      <c r="BH51" s="230"/>
      <c r="BI51" s="230"/>
      <c r="BJ51" s="231"/>
    </row>
    <row r="52" spans="2:62" ht="20.25" customHeight="1" x14ac:dyDescent="0.4">
      <c r="B52" s="307"/>
      <c r="C52" s="164"/>
      <c r="D52" s="165"/>
      <c r="E52" s="130"/>
      <c r="F52" s="131" t="str">
        <f>C51</f>
        <v>介護職員</v>
      </c>
      <c r="G52" s="130"/>
      <c r="H52" s="131" t="str">
        <f>I51</f>
        <v>A</v>
      </c>
      <c r="I52" s="223"/>
      <c r="J52" s="224"/>
      <c r="K52" s="227"/>
      <c r="L52" s="228"/>
      <c r="M52" s="228"/>
      <c r="N52" s="165"/>
      <c r="O52" s="264"/>
      <c r="P52" s="265"/>
      <c r="Q52" s="265"/>
      <c r="R52" s="265"/>
      <c r="S52" s="266"/>
      <c r="T52" s="148" t="s">
        <v>210</v>
      </c>
      <c r="U52" s="99"/>
      <c r="V52" s="149"/>
      <c r="W52" s="135">
        <f>IF(W51="","",VLOOKUP(W51,'【記載例】シフト記号表（勤務時間帯）'!$C$6:$L$47,10,FALSE))</f>
        <v>8</v>
      </c>
      <c r="X52" s="136" t="str">
        <f>IF(X51="","",VLOOKUP(X51,'【記載例】シフト記号表（勤務時間帯）'!$C$6:$L$47,10,FALSE))</f>
        <v/>
      </c>
      <c r="Y52" s="136">
        <f>IF(Y51="","",VLOOKUP(Y51,'【記載例】シフト記号表（勤務時間帯）'!$C$6:$L$47,10,FALSE))</f>
        <v>8</v>
      </c>
      <c r="Z52" s="136">
        <f>IF(Z51="","",VLOOKUP(Z51,'【記載例】シフト記号表（勤務時間帯）'!$C$6:$L$47,10,FALSE))</f>
        <v>7.9999999999999982</v>
      </c>
      <c r="AA52" s="136">
        <f>IF(AA51="","",VLOOKUP(AA51,'【記載例】シフト記号表（勤務時間帯）'!$C$6:$L$47,10,FALSE))</f>
        <v>7.9999999999999982</v>
      </c>
      <c r="AB52" s="136">
        <f>IF(AB51="","",VLOOKUP(AB51,'【記載例】シフト記号表（勤務時間帯）'!$C$6:$L$47,10,FALSE))</f>
        <v>7.9999999999999982</v>
      </c>
      <c r="AC52" s="137" t="str">
        <f>IF(AC51="","",VLOOKUP(AC51,'【記載例】シフト記号表（勤務時間帯）'!$C$6:$L$47,10,FALSE))</f>
        <v/>
      </c>
      <c r="AD52" s="135">
        <f>IF(AD51="","",VLOOKUP(AD51,'【記載例】シフト記号表（勤務時間帯）'!$C$6:$L$47,10,FALSE))</f>
        <v>8</v>
      </c>
      <c r="AE52" s="136">
        <f>IF(AE51="","",VLOOKUP(AE51,'【記載例】シフト記号表（勤務時間帯）'!$C$6:$L$47,10,FALSE))</f>
        <v>8</v>
      </c>
      <c r="AF52" s="136">
        <f>IF(AF51="","",VLOOKUP(AF51,'【記載例】シフト記号表（勤務時間帯）'!$C$6:$L$47,10,FALSE))</f>
        <v>7.9999999999999982</v>
      </c>
      <c r="AG52" s="136" t="str">
        <f>IF(AG51="","",VLOOKUP(AG51,'【記載例】シフト記号表（勤務時間帯）'!$C$6:$L$47,10,FALSE))</f>
        <v/>
      </c>
      <c r="AH52" s="136">
        <f>IF(AH51="","",VLOOKUP(AH51,'【記載例】シフト記号表（勤務時間帯）'!$C$6:$L$47,10,FALSE))</f>
        <v>8</v>
      </c>
      <c r="AI52" s="136">
        <f>IF(AI51="","",VLOOKUP(AI51,'【記載例】シフト記号表（勤務時間帯）'!$C$6:$L$47,10,FALSE))</f>
        <v>8</v>
      </c>
      <c r="AJ52" s="137" t="str">
        <f>IF(AJ51="","",VLOOKUP(AJ51,'【記載例】シフト記号表（勤務時間帯）'!$C$6:$L$47,10,FALSE))</f>
        <v/>
      </c>
      <c r="AK52" s="135" t="str">
        <f>IF(AK51="","",VLOOKUP(AK51,'【記載例】シフト記号表（勤務時間帯）'!$C$6:$L$47,10,FALSE))</f>
        <v/>
      </c>
      <c r="AL52" s="136">
        <f>IF(AL51="","",VLOOKUP(AL51,'【記載例】シフト記号表（勤務時間帯）'!$C$6:$L$47,10,FALSE))</f>
        <v>8</v>
      </c>
      <c r="AM52" s="136">
        <f>IF(AM51="","",VLOOKUP(AM51,'【記載例】シフト記号表（勤務時間帯）'!$C$6:$L$47,10,FALSE))</f>
        <v>8</v>
      </c>
      <c r="AN52" s="136">
        <f>IF(AN51="","",VLOOKUP(AN51,'【記載例】シフト記号表（勤務時間帯）'!$C$6:$L$47,10,FALSE))</f>
        <v>7.9999999999999982</v>
      </c>
      <c r="AO52" s="136" t="str">
        <f>IF(AO51="","",VLOOKUP(AO51,'【記載例】シフト記号表（勤務時間帯）'!$C$6:$L$47,10,FALSE))</f>
        <v/>
      </c>
      <c r="AP52" s="136">
        <f>IF(AP51="","",VLOOKUP(AP51,'【記載例】シフト記号表（勤務時間帯）'!$C$6:$L$47,10,FALSE))</f>
        <v>8</v>
      </c>
      <c r="AQ52" s="137">
        <f>IF(AQ51="","",VLOOKUP(AQ51,'【記載例】シフト記号表（勤務時間帯）'!$C$6:$L$47,10,FALSE))</f>
        <v>8</v>
      </c>
      <c r="AR52" s="135">
        <f>IF(AR51="","",VLOOKUP(AR51,'【記載例】シフト記号表（勤務時間帯）'!$C$6:$L$47,10,FALSE))</f>
        <v>8</v>
      </c>
      <c r="AS52" s="136" t="str">
        <f>IF(AS51="","",VLOOKUP(AS51,'【記載例】シフト記号表（勤務時間帯）'!$C$6:$L$47,10,FALSE))</f>
        <v/>
      </c>
      <c r="AT52" s="136">
        <f>IF(AT51="","",VLOOKUP(AT51,'【記載例】シフト記号表（勤務時間帯）'!$C$6:$L$47,10,FALSE))</f>
        <v>8</v>
      </c>
      <c r="AU52" s="136">
        <f>IF(AU51="","",VLOOKUP(AU51,'【記載例】シフト記号表（勤務時間帯）'!$C$6:$L$47,10,FALSE))</f>
        <v>8</v>
      </c>
      <c r="AV52" s="136">
        <f>IF(AV51="","",VLOOKUP(AV51,'【記載例】シフト記号表（勤務時間帯）'!$C$6:$L$47,10,FALSE))</f>
        <v>7.9999999999999982</v>
      </c>
      <c r="AW52" s="136" t="str">
        <f>IF(AW51="","",VLOOKUP(AW51,'【記載例】シフト記号表（勤務時間帯）'!$C$6:$L$47,10,FALSE))</f>
        <v/>
      </c>
      <c r="AX52" s="137">
        <f>IF(AX51="","",VLOOKUP(AX51,'【記載例】シフト記号表（勤務時間帯）'!$C$6:$L$47,10,FALSE))</f>
        <v>8</v>
      </c>
      <c r="AY52" s="135" t="str">
        <f>IF(AY51="","",VLOOKUP(AY51,'【記載例】シフト記号表（勤務時間帯）'!$C$6:$L$47,10,FALSE))</f>
        <v/>
      </c>
      <c r="AZ52" s="136" t="str">
        <f>IF(AZ51="","",VLOOKUP(AZ51,'【記載例】シフト記号表（勤務時間帯）'!$C$6:$L$47,10,FALSE))</f>
        <v/>
      </c>
      <c r="BA52" s="136" t="str">
        <f>IF(BA51="","",VLOOKUP(BA51,'【記載例】シフト記号表（勤務時間帯）'!$C$6:$L$47,10,FALSE))</f>
        <v/>
      </c>
      <c r="BB52" s="235">
        <f>IF($BE$3="４週",SUM(W52:AX52),IF($BE$3="暦月",SUM(W52:BA52),""))</f>
        <v>160</v>
      </c>
      <c r="BC52" s="236"/>
      <c r="BD52" s="237">
        <f>IF($BE$3="４週",BB52/4,IF($BE$3="暦月",(BB52/($BE$8/7)),""))</f>
        <v>40</v>
      </c>
      <c r="BE52" s="236"/>
      <c r="BF52" s="232"/>
      <c r="BG52" s="233"/>
      <c r="BH52" s="233"/>
      <c r="BI52" s="233"/>
      <c r="BJ52" s="234"/>
    </row>
    <row r="53" spans="2:62" ht="20.25" customHeight="1" x14ac:dyDescent="0.4">
      <c r="B53" s="306">
        <f>B51+1</f>
        <v>19</v>
      </c>
      <c r="C53" s="162" t="s">
        <v>103</v>
      </c>
      <c r="D53" s="163"/>
      <c r="E53" s="132"/>
      <c r="F53" s="133"/>
      <c r="G53" s="132"/>
      <c r="H53" s="133"/>
      <c r="I53" s="221" t="s">
        <v>100</v>
      </c>
      <c r="J53" s="222"/>
      <c r="K53" s="225" t="s">
        <v>90</v>
      </c>
      <c r="L53" s="226"/>
      <c r="M53" s="226"/>
      <c r="N53" s="163"/>
      <c r="O53" s="264" t="s">
        <v>158</v>
      </c>
      <c r="P53" s="265"/>
      <c r="Q53" s="265"/>
      <c r="R53" s="265"/>
      <c r="S53" s="266"/>
      <c r="T53" s="95" t="s">
        <v>18</v>
      </c>
      <c r="U53" s="96"/>
      <c r="V53" s="97"/>
      <c r="W53" s="85" t="s">
        <v>206</v>
      </c>
      <c r="X53" s="86"/>
      <c r="Y53" s="86"/>
      <c r="Z53" s="86" t="s">
        <v>206</v>
      </c>
      <c r="AA53" s="86"/>
      <c r="AB53" s="86" t="s">
        <v>206</v>
      </c>
      <c r="AC53" s="87" t="s">
        <v>206</v>
      </c>
      <c r="AD53" s="85"/>
      <c r="AE53" s="86" t="s">
        <v>206</v>
      </c>
      <c r="AF53" s="86"/>
      <c r="AG53" s="86"/>
      <c r="AH53" s="86" t="s">
        <v>206</v>
      </c>
      <c r="AI53" s="86" t="s">
        <v>205</v>
      </c>
      <c r="AJ53" s="87" t="s">
        <v>205</v>
      </c>
      <c r="AK53" s="85" t="s">
        <v>206</v>
      </c>
      <c r="AL53" s="86"/>
      <c r="AM53" s="86" t="s">
        <v>206</v>
      </c>
      <c r="AN53" s="86"/>
      <c r="AO53" s="86" t="s">
        <v>206</v>
      </c>
      <c r="AP53" s="86"/>
      <c r="AQ53" s="87" t="s">
        <v>205</v>
      </c>
      <c r="AR53" s="85" t="s">
        <v>205</v>
      </c>
      <c r="AS53" s="86" t="s">
        <v>206</v>
      </c>
      <c r="AT53" s="86"/>
      <c r="AU53" s="86" t="s">
        <v>206</v>
      </c>
      <c r="AV53" s="86"/>
      <c r="AW53" s="86" t="s">
        <v>205</v>
      </c>
      <c r="AX53" s="87"/>
      <c r="AY53" s="85"/>
      <c r="AZ53" s="86"/>
      <c r="BA53" s="88"/>
      <c r="BB53" s="217"/>
      <c r="BC53" s="218"/>
      <c r="BD53" s="219"/>
      <c r="BE53" s="220"/>
      <c r="BF53" s="229"/>
      <c r="BG53" s="230"/>
      <c r="BH53" s="230"/>
      <c r="BI53" s="230"/>
      <c r="BJ53" s="231"/>
    </row>
    <row r="54" spans="2:62" ht="20.25" customHeight="1" x14ac:dyDescent="0.4">
      <c r="B54" s="307"/>
      <c r="C54" s="164"/>
      <c r="D54" s="165"/>
      <c r="E54" s="130"/>
      <c r="F54" s="131" t="str">
        <f>C53</f>
        <v>介護職員</v>
      </c>
      <c r="G54" s="130"/>
      <c r="H54" s="131" t="str">
        <f>I53</f>
        <v>C</v>
      </c>
      <c r="I54" s="223"/>
      <c r="J54" s="224"/>
      <c r="K54" s="227"/>
      <c r="L54" s="228"/>
      <c r="M54" s="228"/>
      <c r="N54" s="165"/>
      <c r="O54" s="264"/>
      <c r="P54" s="265"/>
      <c r="Q54" s="265"/>
      <c r="R54" s="265"/>
      <c r="S54" s="266"/>
      <c r="T54" s="148" t="s">
        <v>210</v>
      </c>
      <c r="U54" s="93"/>
      <c r="V54" s="94"/>
      <c r="W54" s="135">
        <f>IF(W53="","",VLOOKUP(W53,'【記載例】シフト記号表（勤務時間帯）'!$C$6:$L$47,10,FALSE))</f>
        <v>8</v>
      </c>
      <c r="X54" s="136" t="str">
        <f>IF(X53="","",VLOOKUP(X53,'【記載例】シフト記号表（勤務時間帯）'!$C$6:$L$47,10,FALSE))</f>
        <v/>
      </c>
      <c r="Y54" s="136" t="str">
        <f>IF(Y53="","",VLOOKUP(Y53,'【記載例】シフト記号表（勤務時間帯）'!$C$6:$L$47,10,FALSE))</f>
        <v/>
      </c>
      <c r="Z54" s="136">
        <f>IF(Z53="","",VLOOKUP(Z53,'【記載例】シフト記号表（勤務時間帯）'!$C$6:$L$47,10,FALSE))</f>
        <v>8</v>
      </c>
      <c r="AA54" s="136" t="str">
        <f>IF(AA53="","",VLOOKUP(AA53,'【記載例】シフト記号表（勤務時間帯）'!$C$6:$L$47,10,FALSE))</f>
        <v/>
      </c>
      <c r="AB54" s="136">
        <f>IF(AB53="","",VLOOKUP(AB53,'【記載例】シフト記号表（勤務時間帯）'!$C$6:$L$47,10,FALSE))</f>
        <v>8</v>
      </c>
      <c r="AC54" s="137">
        <f>IF(AC53="","",VLOOKUP(AC53,'【記載例】シフト記号表（勤務時間帯）'!$C$6:$L$47,10,FALSE))</f>
        <v>8</v>
      </c>
      <c r="AD54" s="135" t="str">
        <f>IF(AD53="","",VLOOKUP(AD53,'【記載例】シフト記号表（勤務時間帯）'!$C$6:$L$47,10,FALSE))</f>
        <v/>
      </c>
      <c r="AE54" s="136">
        <f>IF(AE53="","",VLOOKUP(AE53,'【記載例】シフト記号表（勤務時間帯）'!$C$6:$L$47,10,FALSE))</f>
        <v>8</v>
      </c>
      <c r="AF54" s="136" t="str">
        <f>IF(AF53="","",VLOOKUP(AF53,'【記載例】シフト記号表（勤務時間帯）'!$C$6:$L$47,10,FALSE))</f>
        <v/>
      </c>
      <c r="AG54" s="136" t="str">
        <f>IF(AG53="","",VLOOKUP(AG53,'【記載例】シフト記号表（勤務時間帯）'!$C$6:$L$47,10,FALSE))</f>
        <v/>
      </c>
      <c r="AH54" s="136">
        <f>IF(AH53="","",VLOOKUP(AH53,'【記載例】シフト記号表（勤務時間帯）'!$C$6:$L$47,10,FALSE))</f>
        <v>8</v>
      </c>
      <c r="AI54" s="136">
        <f>IF(AI53="","",VLOOKUP(AI53,'【記載例】シフト記号表（勤務時間帯）'!$C$6:$L$47,10,FALSE))</f>
        <v>7.9999999999999982</v>
      </c>
      <c r="AJ54" s="137">
        <f>IF(AJ53="","",VLOOKUP(AJ53,'【記載例】シフト記号表（勤務時間帯）'!$C$6:$L$47,10,FALSE))</f>
        <v>7.9999999999999982</v>
      </c>
      <c r="AK54" s="135">
        <f>IF(AK53="","",VLOOKUP(AK53,'【記載例】シフト記号表（勤務時間帯）'!$C$6:$L$47,10,FALSE))</f>
        <v>8</v>
      </c>
      <c r="AL54" s="136" t="str">
        <f>IF(AL53="","",VLOOKUP(AL53,'【記載例】シフト記号表（勤務時間帯）'!$C$6:$L$47,10,FALSE))</f>
        <v/>
      </c>
      <c r="AM54" s="136">
        <f>IF(AM53="","",VLOOKUP(AM53,'【記載例】シフト記号表（勤務時間帯）'!$C$6:$L$47,10,FALSE))</f>
        <v>8</v>
      </c>
      <c r="AN54" s="136" t="str">
        <f>IF(AN53="","",VLOOKUP(AN53,'【記載例】シフト記号表（勤務時間帯）'!$C$6:$L$47,10,FALSE))</f>
        <v/>
      </c>
      <c r="AO54" s="136">
        <f>IF(AO53="","",VLOOKUP(AO53,'【記載例】シフト記号表（勤務時間帯）'!$C$6:$L$47,10,FALSE))</f>
        <v>8</v>
      </c>
      <c r="AP54" s="136" t="str">
        <f>IF(AP53="","",VLOOKUP(AP53,'【記載例】シフト記号表（勤務時間帯）'!$C$6:$L$47,10,FALSE))</f>
        <v/>
      </c>
      <c r="AQ54" s="137">
        <f>IF(AQ53="","",VLOOKUP(AQ53,'【記載例】シフト記号表（勤務時間帯）'!$C$6:$L$47,10,FALSE))</f>
        <v>7.9999999999999982</v>
      </c>
      <c r="AR54" s="135">
        <f>IF(AR53="","",VLOOKUP(AR53,'【記載例】シフト記号表（勤務時間帯）'!$C$6:$L$47,10,FALSE))</f>
        <v>7.9999999999999982</v>
      </c>
      <c r="AS54" s="136">
        <f>IF(AS53="","",VLOOKUP(AS53,'【記載例】シフト記号表（勤務時間帯）'!$C$6:$L$47,10,FALSE))</f>
        <v>8</v>
      </c>
      <c r="AT54" s="136" t="str">
        <f>IF(AT53="","",VLOOKUP(AT53,'【記載例】シフト記号表（勤務時間帯）'!$C$6:$L$47,10,FALSE))</f>
        <v/>
      </c>
      <c r="AU54" s="136">
        <f>IF(AU53="","",VLOOKUP(AU53,'【記載例】シフト記号表（勤務時間帯）'!$C$6:$L$47,10,FALSE))</f>
        <v>8</v>
      </c>
      <c r="AV54" s="136" t="str">
        <f>IF(AV53="","",VLOOKUP(AV53,'【記載例】シフト記号表（勤務時間帯）'!$C$6:$L$47,10,FALSE))</f>
        <v/>
      </c>
      <c r="AW54" s="136">
        <f>IF(AW53="","",VLOOKUP(AW53,'【記載例】シフト記号表（勤務時間帯）'!$C$6:$L$47,10,FALSE))</f>
        <v>7.9999999999999982</v>
      </c>
      <c r="AX54" s="137" t="str">
        <f>IF(AX53="","",VLOOKUP(AX53,'【記載例】シフト記号表（勤務時間帯）'!$C$6:$L$47,10,FALSE))</f>
        <v/>
      </c>
      <c r="AY54" s="135" t="str">
        <f>IF(AY53="","",VLOOKUP(AY53,'【記載例】シフト記号表（勤務時間帯）'!$C$6:$L$47,10,FALSE))</f>
        <v/>
      </c>
      <c r="AZ54" s="136" t="str">
        <f>IF(AZ53="","",VLOOKUP(AZ53,'【記載例】シフト記号表（勤務時間帯）'!$C$6:$L$47,10,FALSE))</f>
        <v/>
      </c>
      <c r="BA54" s="136" t="str">
        <f>IF(BA53="","",VLOOKUP(BA53,'【記載例】シフト記号表（勤務時間帯）'!$C$6:$L$47,10,FALSE))</f>
        <v/>
      </c>
      <c r="BB54" s="235">
        <f>IF($BE$3="４週",SUM(W54:AX54),IF($BE$3="暦月",SUM(W54:BA54),""))</f>
        <v>128</v>
      </c>
      <c r="BC54" s="236"/>
      <c r="BD54" s="237">
        <f>IF($BE$3="４週",BB54/4,IF($BE$3="暦月",(BB54/($BE$8/7)),""))</f>
        <v>32</v>
      </c>
      <c r="BE54" s="236"/>
      <c r="BF54" s="232"/>
      <c r="BG54" s="233"/>
      <c r="BH54" s="233"/>
      <c r="BI54" s="233"/>
      <c r="BJ54" s="234"/>
    </row>
    <row r="55" spans="2:62" ht="20.25" customHeight="1" x14ac:dyDescent="0.4">
      <c r="B55" s="306">
        <f>B53+1</f>
        <v>20</v>
      </c>
      <c r="C55" s="162" t="s">
        <v>103</v>
      </c>
      <c r="D55" s="163"/>
      <c r="E55" s="132"/>
      <c r="F55" s="133"/>
      <c r="G55" s="132"/>
      <c r="H55" s="133"/>
      <c r="I55" s="221" t="s">
        <v>89</v>
      </c>
      <c r="J55" s="222"/>
      <c r="K55" s="225" t="s">
        <v>19</v>
      </c>
      <c r="L55" s="226"/>
      <c r="M55" s="226"/>
      <c r="N55" s="163"/>
      <c r="O55" s="264" t="s">
        <v>159</v>
      </c>
      <c r="P55" s="265"/>
      <c r="Q55" s="265"/>
      <c r="R55" s="265"/>
      <c r="S55" s="266"/>
      <c r="T55" s="95" t="s">
        <v>18</v>
      </c>
      <c r="U55" s="96"/>
      <c r="V55" s="97"/>
      <c r="W55" s="85" t="s">
        <v>204</v>
      </c>
      <c r="X55" s="86" t="s">
        <v>223</v>
      </c>
      <c r="Y55" s="86" t="s">
        <v>205</v>
      </c>
      <c r="Z55" s="86" t="s">
        <v>205</v>
      </c>
      <c r="AA55" s="86"/>
      <c r="AB55" s="86" t="s">
        <v>206</v>
      </c>
      <c r="AC55" s="87"/>
      <c r="AD55" s="85"/>
      <c r="AE55" s="86" t="s">
        <v>204</v>
      </c>
      <c r="AF55" s="86" t="s">
        <v>223</v>
      </c>
      <c r="AG55" s="86" t="s">
        <v>205</v>
      </c>
      <c r="AH55" s="86" t="s">
        <v>205</v>
      </c>
      <c r="AI55" s="86"/>
      <c r="AJ55" s="87" t="s">
        <v>206</v>
      </c>
      <c r="AK55" s="85" t="s">
        <v>206</v>
      </c>
      <c r="AL55" s="86"/>
      <c r="AM55" s="86" t="s">
        <v>204</v>
      </c>
      <c r="AN55" s="86" t="s">
        <v>223</v>
      </c>
      <c r="AO55" s="86" t="s">
        <v>205</v>
      </c>
      <c r="AP55" s="86" t="s">
        <v>205</v>
      </c>
      <c r="AQ55" s="87"/>
      <c r="AR55" s="85" t="s">
        <v>206</v>
      </c>
      <c r="AS55" s="86"/>
      <c r="AT55" s="86"/>
      <c r="AU55" s="86" t="s">
        <v>204</v>
      </c>
      <c r="AV55" s="86" t="s">
        <v>223</v>
      </c>
      <c r="AW55" s="86" t="s">
        <v>205</v>
      </c>
      <c r="AX55" s="87" t="s">
        <v>205</v>
      </c>
      <c r="AY55" s="85"/>
      <c r="AZ55" s="86"/>
      <c r="BA55" s="88"/>
      <c r="BB55" s="217"/>
      <c r="BC55" s="218"/>
      <c r="BD55" s="219"/>
      <c r="BE55" s="220"/>
      <c r="BF55" s="229"/>
      <c r="BG55" s="230"/>
      <c r="BH55" s="230"/>
      <c r="BI55" s="230"/>
      <c r="BJ55" s="231"/>
    </row>
    <row r="56" spans="2:62" ht="20.25" customHeight="1" x14ac:dyDescent="0.4">
      <c r="B56" s="307"/>
      <c r="C56" s="164"/>
      <c r="D56" s="165"/>
      <c r="E56" s="130"/>
      <c r="F56" s="131" t="str">
        <f>C55</f>
        <v>介護職員</v>
      </c>
      <c r="G56" s="130"/>
      <c r="H56" s="131" t="str">
        <f>I55</f>
        <v>A</v>
      </c>
      <c r="I56" s="223"/>
      <c r="J56" s="224"/>
      <c r="K56" s="227"/>
      <c r="L56" s="228"/>
      <c r="M56" s="228"/>
      <c r="N56" s="165"/>
      <c r="O56" s="264"/>
      <c r="P56" s="265"/>
      <c r="Q56" s="265"/>
      <c r="R56" s="265"/>
      <c r="S56" s="266"/>
      <c r="T56" s="148" t="s">
        <v>210</v>
      </c>
      <c r="U56" s="99"/>
      <c r="V56" s="149"/>
      <c r="W56" s="135">
        <f>IF(W55="","",VLOOKUP(W55,'【記載例】シフト記号表（勤務時間帯）'!$C$6:$L$47,10,FALSE))</f>
        <v>8</v>
      </c>
      <c r="X56" s="136">
        <f>IF(X55="","",VLOOKUP(X55,'【記載例】シフト記号表（勤務時間帯）'!$C$6:$L$47,10,FALSE))</f>
        <v>8</v>
      </c>
      <c r="Y56" s="136">
        <f>IF(Y55="","",VLOOKUP(Y55,'【記載例】シフト記号表（勤務時間帯）'!$C$6:$L$47,10,FALSE))</f>
        <v>7.9999999999999982</v>
      </c>
      <c r="Z56" s="136">
        <f>IF(Z55="","",VLOOKUP(Z55,'【記載例】シフト記号表（勤務時間帯）'!$C$6:$L$47,10,FALSE))</f>
        <v>7.9999999999999982</v>
      </c>
      <c r="AA56" s="136" t="str">
        <f>IF(AA55="","",VLOOKUP(AA55,'【記載例】シフト記号表（勤務時間帯）'!$C$6:$L$47,10,FALSE))</f>
        <v/>
      </c>
      <c r="AB56" s="136">
        <f>IF(AB55="","",VLOOKUP(AB55,'【記載例】シフト記号表（勤務時間帯）'!$C$6:$L$47,10,FALSE))</f>
        <v>8</v>
      </c>
      <c r="AC56" s="137" t="str">
        <f>IF(AC55="","",VLOOKUP(AC55,'【記載例】シフト記号表（勤務時間帯）'!$C$6:$L$47,10,FALSE))</f>
        <v/>
      </c>
      <c r="AD56" s="135" t="str">
        <f>IF(AD55="","",VLOOKUP(AD55,'【記載例】シフト記号表（勤務時間帯）'!$C$6:$L$47,10,FALSE))</f>
        <v/>
      </c>
      <c r="AE56" s="136">
        <f>IF(AE55="","",VLOOKUP(AE55,'【記載例】シフト記号表（勤務時間帯）'!$C$6:$L$47,10,FALSE))</f>
        <v>8</v>
      </c>
      <c r="AF56" s="136">
        <f>IF(AF55="","",VLOOKUP(AF55,'【記載例】シフト記号表（勤務時間帯）'!$C$6:$L$47,10,FALSE))</f>
        <v>8</v>
      </c>
      <c r="AG56" s="136">
        <f>IF(AG55="","",VLOOKUP(AG55,'【記載例】シフト記号表（勤務時間帯）'!$C$6:$L$47,10,FALSE))</f>
        <v>7.9999999999999982</v>
      </c>
      <c r="AH56" s="136">
        <f>IF(AH55="","",VLOOKUP(AH55,'【記載例】シフト記号表（勤務時間帯）'!$C$6:$L$47,10,FALSE))</f>
        <v>7.9999999999999982</v>
      </c>
      <c r="AI56" s="136" t="str">
        <f>IF(AI55="","",VLOOKUP(AI55,'【記載例】シフト記号表（勤務時間帯）'!$C$6:$L$47,10,FALSE))</f>
        <v/>
      </c>
      <c r="AJ56" s="137">
        <f>IF(AJ55="","",VLOOKUP(AJ55,'【記載例】シフト記号表（勤務時間帯）'!$C$6:$L$47,10,FALSE))</f>
        <v>8</v>
      </c>
      <c r="AK56" s="135">
        <f>IF(AK55="","",VLOOKUP(AK55,'【記載例】シフト記号表（勤務時間帯）'!$C$6:$L$47,10,FALSE))</f>
        <v>8</v>
      </c>
      <c r="AL56" s="136" t="str">
        <f>IF(AL55="","",VLOOKUP(AL55,'【記載例】シフト記号表（勤務時間帯）'!$C$6:$L$47,10,FALSE))</f>
        <v/>
      </c>
      <c r="AM56" s="136">
        <f>IF(AM55="","",VLOOKUP(AM55,'【記載例】シフト記号表（勤務時間帯）'!$C$6:$L$47,10,FALSE))</f>
        <v>8</v>
      </c>
      <c r="AN56" s="136">
        <f>IF(AN55="","",VLOOKUP(AN55,'【記載例】シフト記号表（勤務時間帯）'!$C$6:$L$47,10,FALSE))</f>
        <v>8</v>
      </c>
      <c r="AO56" s="136">
        <f>IF(AO55="","",VLOOKUP(AO55,'【記載例】シフト記号表（勤務時間帯）'!$C$6:$L$47,10,FALSE))</f>
        <v>7.9999999999999982</v>
      </c>
      <c r="AP56" s="136">
        <f>IF(AP55="","",VLOOKUP(AP55,'【記載例】シフト記号表（勤務時間帯）'!$C$6:$L$47,10,FALSE))</f>
        <v>7.9999999999999982</v>
      </c>
      <c r="AQ56" s="137" t="str">
        <f>IF(AQ55="","",VLOOKUP(AQ55,'【記載例】シフト記号表（勤務時間帯）'!$C$6:$L$47,10,FALSE))</f>
        <v/>
      </c>
      <c r="AR56" s="135">
        <f>IF(AR55="","",VLOOKUP(AR55,'【記載例】シフト記号表（勤務時間帯）'!$C$6:$L$47,10,FALSE))</f>
        <v>8</v>
      </c>
      <c r="AS56" s="136" t="str">
        <f>IF(AS55="","",VLOOKUP(AS55,'【記載例】シフト記号表（勤務時間帯）'!$C$6:$L$47,10,FALSE))</f>
        <v/>
      </c>
      <c r="AT56" s="136" t="str">
        <f>IF(AT55="","",VLOOKUP(AT55,'【記載例】シフト記号表（勤務時間帯）'!$C$6:$L$47,10,FALSE))</f>
        <v/>
      </c>
      <c r="AU56" s="136">
        <f>IF(AU55="","",VLOOKUP(AU55,'【記載例】シフト記号表（勤務時間帯）'!$C$6:$L$47,10,FALSE))</f>
        <v>8</v>
      </c>
      <c r="AV56" s="136">
        <f>IF(AV55="","",VLOOKUP(AV55,'【記載例】シフト記号表（勤務時間帯）'!$C$6:$L$47,10,FALSE))</f>
        <v>8</v>
      </c>
      <c r="AW56" s="136">
        <f>IF(AW55="","",VLOOKUP(AW55,'【記載例】シフト記号表（勤務時間帯）'!$C$6:$L$47,10,FALSE))</f>
        <v>7.9999999999999982</v>
      </c>
      <c r="AX56" s="137">
        <f>IF(AX55="","",VLOOKUP(AX55,'【記載例】シフト記号表（勤務時間帯）'!$C$6:$L$47,10,FALSE))</f>
        <v>7.9999999999999982</v>
      </c>
      <c r="AY56" s="135" t="str">
        <f>IF(AY55="","",VLOOKUP(AY55,'【記載例】シフト記号表（勤務時間帯）'!$C$6:$L$47,10,FALSE))</f>
        <v/>
      </c>
      <c r="AZ56" s="136" t="str">
        <f>IF(AZ55="","",VLOOKUP(AZ55,'【記載例】シフト記号表（勤務時間帯）'!$C$6:$L$47,10,FALSE))</f>
        <v/>
      </c>
      <c r="BA56" s="136" t="str">
        <f>IF(BA55="","",VLOOKUP(BA55,'【記載例】シフト記号表（勤務時間帯）'!$C$6:$L$47,10,FALSE))</f>
        <v/>
      </c>
      <c r="BB56" s="235">
        <f>IF($BE$3="４週",SUM(W56:AX56),IF($BE$3="暦月",SUM(W56:BA56),""))</f>
        <v>160</v>
      </c>
      <c r="BC56" s="236"/>
      <c r="BD56" s="237">
        <f>IF($BE$3="４週",BB56/4,IF($BE$3="暦月",(BB56/($BE$8/7)),""))</f>
        <v>40</v>
      </c>
      <c r="BE56" s="236"/>
      <c r="BF56" s="232"/>
      <c r="BG56" s="233"/>
      <c r="BH56" s="233"/>
      <c r="BI56" s="233"/>
      <c r="BJ56" s="234"/>
    </row>
    <row r="57" spans="2:62" ht="20.25" customHeight="1" x14ac:dyDescent="0.4">
      <c r="B57" s="306">
        <f>B55+1</f>
        <v>21</v>
      </c>
      <c r="C57" s="162" t="s">
        <v>103</v>
      </c>
      <c r="D57" s="163"/>
      <c r="E57" s="130"/>
      <c r="F57" s="131"/>
      <c r="G57" s="130"/>
      <c r="H57" s="131"/>
      <c r="I57" s="221" t="s">
        <v>89</v>
      </c>
      <c r="J57" s="222"/>
      <c r="K57" s="225" t="s">
        <v>90</v>
      </c>
      <c r="L57" s="226"/>
      <c r="M57" s="226"/>
      <c r="N57" s="163"/>
      <c r="O57" s="264" t="s">
        <v>160</v>
      </c>
      <c r="P57" s="265"/>
      <c r="Q57" s="265"/>
      <c r="R57" s="265"/>
      <c r="S57" s="266"/>
      <c r="T57" s="147" t="s">
        <v>18</v>
      </c>
      <c r="V57" s="98"/>
      <c r="W57" s="85"/>
      <c r="X57" s="86" t="s">
        <v>204</v>
      </c>
      <c r="Y57" s="86" t="s">
        <v>223</v>
      </c>
      <c r="Z57" s="86" t="s">
        <v>206</v>
      </c>
      <c r="AA57" s="86" t="s">
        <v>205</v>
      </c>
      <c r="AB57" s="86"/>
      <c r="AC57" s="87" t="s">
        <v>206</v>
      </c>
      <c r="AD57" s="85" t="s">
        <v>206</v>
      </c>
      <c r="AE57" s="86"/>
      <c r="AF57" s="86" t="s">
        <v>204</v>
      </c>
      <c r="AG57" s="86" t="s">
        <v>223</v>
      </c>
      <c r="AH57" s="86" t="s">
        <v>206</v>
      </c>
      <c r="AI57" s="86" t="s">
        <v>205</v>
      </c>
      <c r="AJ57" s="87"/>
      <c r="AK57" s="85" t="s">
        <v>206</v>
      </c>
      <c r="AL57" s="86" t="s">
        <v>205</v>
      </c>
      <c r="AM57" s="86"/>
      <c r="AN57" s="86" t="s">
        <v>204</v>
      </c>
      <c r="AO57" s="86" t="s">
        <v>223</v>
      </c>
      <c r="AP57" s="86" t="s">
        <v>206</v>
      </c>
      <c r="AQ57" s="87"/>
      <c r="AR57" s="85"/>
      <c r="AS57" s="86" t="s">
        <v>206</v>
      </c>
      <c r="AT57" s="86" t="s">
        <v>205</v>
      </c>
      <c r="AU57" s="86"/>
      <c r="AV57" s="86" t="s">
        <v>204</v>
      </c>
      <c r="AW57" s="86" t="s">
        <v>223</v>
      </c>
      <c r="AX57" s="87" t="s">
        <v>206</v>
      </c>
      <c r="AY57" s="85"/>
      <c r="AZ57" s="86"/>
      <c r="BA57" s="88"/>
      <c r="BB57" s="217"/>
      <c r="BC57" s="218"/>
      <c r="BD57" s="219"/>
      <c r="BE57" s="220"/>
      <c r="BF57" s="229"/>
      <c r="BG57" s="230"/>
      <c r="BH57" s="230"/>
      <c r="BI57" s="230"/>
      <c r="BJ57" s="231"/>
    </row>
    <row r="58" spans="2:62" ht="20.25" customHeight="1" x14ac:dyDescent="0.4">
      <c r="B58" s="307"/>
      <c r="C58" s="164"/>
      <c r="D58" s="165"/>
      <c r="E58" s="130"/>
      <c r="F58" s="131" t="str">
        <f>C57</f>
        <v>介護職員</v>
      </c>
      <c r="G58" s="130"/>
      <c r="H58" s="131" t="str">
        <f>I57</f>
        <v>A</v>
      </c>
      <c r="I58" s="223"/>
      <c r="J58" s="224"/>
      <c r="K58" s="227"/>
      <c r="L58" s="228"/>
      <c r="M58" s="228"/>
      <c r="N58" s="165"/>
      <c r="O58" s="264"/>
      <c r="P58" s="265"/>
      <c r="Q58" s="265"/>
      <c r="R58" s="265"/>
      <c r="S58" s="266"/>
      <c r="T58" s="148" t="s">
        <v>210</v>
      </c>
      <c r="U58" s="99"/>
      <c r="V58" s="149"/>
      <c r="W58" s="135" t="str">
        <f>IF(W57="","",VLOOKUP(W57,'【記載例】シフト記号表（勤務時間帯）'!$C$6:$L$47,10,FALSE))</f>
        <v/>
      </c>
      <c r="X58" s="136">
        <f>IF(X57="","",VLOOKUP(X57,'【記載例】シフト記号表（勤務時間帯）'!$C$6:$L$47,10,FALSE))</f>
        <v>8</v>
      </c>
      <c r="Y58" s="136">
        <f>IF(Y57="","",VLOOKUP(Y57,'【記載例】シフト記号表（勤務時間帯）'!$C$6:$L$47,10,FALSE))</f>
        <v>8</v>
      </c>
      <c r="Z58" s="136">
        <f>IF(Z57="","",VLOOKUP(Z57,'【記載例】シフト記号表（勤務時間帯）'!$C$6:$L$47,10,FALSE))</f>
        <v>8</v>
      </c>
      <c r="AA58" s="136">
        <f>IF(AA57="","",VLOOKUP(AA57,'【記載例】シフト記号表（勤務時間帯）'!$C$6:$L$47,10,FALSE))</f>
        <v>7.9999999999999982</v>
      </c>
      <c r="AB58" s="136" t="str">
        <f>IF(AB57="","",VLOOKUP(AB57,'【記載例】シフト記号表（勤務時間帯）'!$C$6:$L$47,10,FALSE))</f>
        <v/>
      </c>
      <c r="AC58" s="137">
        <f>IF(AC57="","",VLOOKUP(AC57,'【記載例】シフト記号表（勤務時間帯）'!$C$6:$L$47,10,FALSE))</f>
        <v>8</v>
      </c>
      <c r="AD58" s="135">
        <f>IF(AD57="","",VLOOKUP(AD57,'【記載例】シフト記号表（勤務時間帯）'!$C$6:$L$47,10,FALSE))</f>
        <v>8</v>
      </c>
      <c r="AE58" s="136" t="str">
        <f>IF(AE57="","",VLOOKUP(AE57,'【記載例】シフト記号表（勤務時間帯）'!$C$6:$L$47,10,FALSE))</f>
        <v/>
      </c>
      <c r="AF58" s="136">
        <f>IF(AF57="","",VLOOKUP(AF57,'【記載例】シフト記号表（勤務時間帯）'!$C$6:$L$47,10,FALSE))</f>
        <v>8</v>
      </c>
      <c r="AG58" s="136">
        <f>IF(AG57="","",VLOOKUP(AG57,'【記載例】シフト記号表（勤務時間帯）'!$C$6:$L$47,10,FALSE))</f>
        <v>8</v>
      </c>
      <c r="AH58" s="136">
        <f>IF(AH57="","",VLOOKUP(AH57,'【記載例】シフト記号表（勤務時間帯）'!$C$6:$L$47,10,FALSE))</f>
        <v>8</v>
      </c>
      <c r="AI58" s="136">
        <f>IF(AI57="","",VLOOKUP(AI57,'【記載例】シフト記号表（勤務時間帯）'!$C$6:$L$47,10,FALSE))</f>
        <v>7.9999999999999982</v>
      </c>
      <c r="AJ58" s="137" t="str">
        <f>IF(AJ57="","",VLOOKUP(AJ57,'【記載例】シフト記号表（勤務時間帯）'!$C$6:$L$47,10,FALSE))</f>
        <v/>
      </c>
      <c r="AK58" s="135">
        <f>IF(AK57="","",VLOOKUP(AK57,'【記載例】シフト記号表（勤務時間帯）'!$C$6:$L$47,10,FALSE))</f>
        <v>8</v>
      </c>
      <c r="AL58" s="136">
        <f>IF(AL57="","",VLOOKUP(AL57,'【記載例】シフト記号表（勤務時間帯）'!$C$6:$L$47,10,FALSE))</f>
        <v>7.9999999999999982</v>
      </c>
      <c r="AM58" s="136" t="str">
        <f>IF(AM57="","",VLOOKUP(AM57,'【記載例】シフト記号表（勤務時間帯）'!$C$6:$L$47,10,FALSE))</f>
        <v/>
      </c>
      <c r="AN58" s="136">
        <f>IF(AN57="","",VLOOKUP(AN57,'【記載例】シフト記号表（勤務時間帯）'!$C$6:$L$47,10,FALSE))</f>
        <v>8</v>
      </c>
      <c r="AO58" s="136">
        <f>IF(AO57="","",VLOOKUP(AO57,'【記載例】シフト記号表（勤務時間帯）'!$C$6:$L$47,10,FALSE))</f>
        <v>8</v>
      </c>
      <c r="AP58" s="136">
        <f>IF(AP57="","",VLOOKUP(AP57,'【記載例】シフト記号表（勤務時間帯）'!$C$6:$L$47,10,FALSE))</f>
        <v>8</v>
      </c>
      <c r="AQ58" s="137" t="str">
        <f>IF(AQ57="","",VLOOKUP(AQ57,'【記載例】シフト記号表（勤務時間帯）'!$C$6:$L$47,10,FALSE))</f>
        <v/>
      </c>
      <c r="AR58" s="135" t="str">
        <f>IF(AR57="","",VLOOKUP(AR57,'【記載例】シフト記号表（勤務時間帯）'!$C$6:$L$47,10,FALSE))</f>
        <v/>
      </c>
      <c r="AS58" s="136">
        <f>IF(AS57="","",VLOOKUP(AS57,'【記載例】シフト記号表（勤務時間帯）'!$C$6:$L$47,10,FALSE))</f>
        <v>8</v>
      </c>
      <c r="AT58" s="136">
        <f>IF(AT57="","",VLOOKUP(AT57,'【記載例】シフト記号表（勤務時間帯）'!$C$6:$L$47,10,FALSE))</f>
        <v>7.9999999999999982</v>
      </c>
      <c r="AU58" s="136" t="str">
        <f>IF(AU57="","",VLOOKUP(AU57,'【記載例】シフト記号表（勤務時間帯）'!$C$6:$L$47,10,FALSE))</f>
        <v/>
      </c>
      <c r="AV58" s="136">
        <f>IF(AV57="","",VLOOKUP(AV57,'【記載例】シフト記号表（勤務時間帯）'!$C$6:$L$47,10,FALSE))</f>
        <v>8</v>
      </c>
      <c r="AW58" s="136">
        <f>IF(AW57="","",VLOOKUP(AW57,'【記載例】シフト記号表（勤務時間帯）'!$C$6:$L$47,10,FALSE))</f>
        <v>8</v>
      </c>
      <c r="AX58" s="137">
        <f>IF(AX57="","",VLOOKUP(AX57,'【記載例】シフト記号表（勤務時間帯）'!$C$6:$L$47,10,FALSE))</f>
        <v>8</v>
      </c>
      <c r="AY58" s="135" t="str">
        <f>IF(AY57="","",VLOOKUP(AY57,'【記載例】シフト記号表（勤務時間帯）'!$C$6:$L$47,10,FALSE))</f>
        <v/>
      </c>
      <c r="AZ58" s="136" t="str">
        <f>IF(AZ57="","",VLOOKUP(AZ57,'【記載例】シフト記号表（勤務時間帯）'!$C$6:$L$47,10,FALSE))</f>
        <v/>
      </c>
      <c r="BA58" s="136" t="str">
        <f>IF(BA57="","",VLOOKUP(BA57,'【記載例】シフト記号表（勤務時間帯）'!$C$6:$L$47,10,FALSE))</f>
        <v/>
      </c>
      <c r="BB58" s="235">
        <f>IF($BE$3="４週",SUM(W58:AX58),IF($BE$3="暦月",SUM(W58:BA58),""))</f>
        <v>160</v>
      </c>
      <c r="BC58" s="236"/>
      <c r="BD58" s="237">
        <f>IF($BE$3="４週",BB58/4,IF($BE$3="暦月",(BB58/($BE$8/7)),""))</f>
        <v>40</v>
      </c>
      <c r="BE58" s="236"/>
      <c r="BF58" s="232"/>
      <c r="BG58" s="233"/>
      <c r="BH58" s="233"/>
      <c r="BI58" s="233"/>
      <c r="BJ58" s="234"/>
    </row>
    <row r="59" spans="2:62" ht="20.25" customHeight="1" x14ac:dyDescent="0.4">
      <c r="B59" s="306">
        <f>B57+1</f>
        <v>22</v>
      </c>
      <c r="C59" s="162" t="s">
        <v>103</v>
      </c>
      <c r="D59" s="163"/>
      <c r="E59" s="130"/>
      <c r="F59" s="131"/>
      <c r="G59" s="130"/>
      <c r="H59" s="131"/>
      <c r="I59" s="221" t="s">
        <v>89</v>
      </c>
      <c r="J59" s="222"/>
      <c r="K59" s="225" t="s">
        <v>90</v>
      </c>
      <c r="L59" s="226"/>
      <c r="M59" s="226"/>
      <c r="N59" s="163"/>
      <c r="O59" s="264" t="s">
        <v>161</v>
      </c>
      <c r="P59" s="265"/>
      <c r="Q59" s="265"/>
      <c r="R59" s="265"/>
      <c r="S59" s="266"/>
      <c r="T59" s="147" t="s">
        <v>18</v>
      </c>
      <c r="V59" s="98"/>
      <c r="W59" s="85" t="s">
        <v>206</v>
      </c>
      <c r="X59" s="86"/>
      <c r="Y59" s="86" t="s">
        <v>204</v>
      </c>
      <c r="Z59" s="86" t="s">
        <v>223</v>
      </c>
      <c r="AA59" s="86" t="s">
        <v>206</v>
      </c>
      <c r="AB59" s="86" t="s">
        <v>205</v>
      </c>
      <c r="AC59" s="87"/>
      <c r="AD59" s="85" t="s">
        <v>205</v>
      </c>
      <c r="AE59" s="86" t="s">
        <v>206</v>
      </c>
      <c r="AF59" s="86"/>
      <c r="AG59" s="86" t="s">
        <v>204</v>
      </c>
      <c r="AH59" s="86" t="s">
        <v>223</v>
      </c>
      <c r="AI59" s="86" t="s">
        <v>206</v>
      </c>
      <c r="AJ59" s="87"/>
      <c r="AK59" s="85" t="s">
        <v>205</v>
      </c>
      <c r="AL59" s="86" t="s">
        <v>206</v>
      </c>
      <c r="AM59" s="86"/>
      <c r="AN59" s="86"/>
      <c r="AO59" s="86" t="s">
        <v>204</v>
      </c>
      <c r="AP59" s="86" t="s">
        <v>223</v>
      </c>
      <c r="AQ59" s="87" t="s">
        <v>205</v>
      </c>
      <c r="AR59" s="85" t="s">
        <v>205</v>
      </c>
      <c r="AS59" s="86"/>
      <c r="AT59" s="86" t="s">
        <v>206</v>
      </c>
      <c r="AU59" s="86" t="s">
        <v>205</v>
      </c>
      <c r="AV59" s="86"/>
      <c r="AW59" s="86" t="s">
        <v>204</v>
      </c>
      <c r="AX59" s="87" t="s">
        <v>223</v>
      </c>
      <c r="AY59" s="85"/>
      <c r="AZ59" s="86"/>
      <c r="BA59" s="88"/>
      <c r="BB59" s="217"/>
      <c r="BC59" s="218"/>
      <c r="BD59" s="219"/>
      <c r="BE59" s="220"/>
      <c r="BF59" s="229"/>
      <c r="BG59" s="230"/>
      <c r="BH59" s="230"/>
      <c r="BI59" s="230"/>
      <c r="BJ59" s="231"/>
    </row>
    <row r="60" spans="2:62" ht="20.25" customHeight="1" x14ac:dyDescent="0.4">
      <c r="B60" s="307"/>
      <c r="C60" s="164"/>
      <c r="D60" s="165"/>
      <c r="E60" s="130"/>
      <c r="F60" s="131" t="str">
        <f>C59</f>
        <v>介護職員</v>
      </c>
      <c r="G60" s="130"/>
      <c r="H60" s="131" t="str">
        <f>I59</f>
        <v>A</v>
      </c>
      <c r="I60" s="223"/>
      <c r="J60" s="224"/>
      <c r="K60" s="227"/>
      <c r="L60" s="228"/>
      <c r="M60" s="228"/>
      <c r="N60" s="165"/>
      <c r="O60" s="264"/>
      <c r="P60" s="265"/>
      <c r="Q60" s="265"/>
      <c r="R60" s="265"/>
      <c r="S60" s="266"/>
      <c r="T60" s="148" t="s">
        <v>210</v>
      </c>
      <c r="U60" s="99"/>
      <c r="V60" s="149"/>
      <c r="W60" s="135">
        <f>IF(W59="","",VLOOKUP(W59,'【記載例】シフト記号表（勤務時間帯）'!$C$6:$L$47,10,FALSE))</f>
        <v>8</v>
      </c>
      <c r="X60" s="136" t="str">
        <f>IF(X59="","",VLOOKUP(X59,'【記載例】シフト記号表（勤務時間帯）'!$C$6:$L$47,10,FALSE))</f>
        <v/>
      </c>
      <c r="Y60" s="136">
        <f>IF(Y59="","",VLOOKUP(Y59,'【記載例】シフト記号表（勤務時間帯）'!$C$6:$L$47,10,FALSE))</f>
        <v>8</v>
      </c>
      <c r="Z60" s="136">
        <f>IF(Z59="","",VLOOKUP(Z59,'【記載例】シフト記号表（勤務時間帯）'!$C$6:$L$47,10,FALSE))</f>
        <v>8</v>
      </c>
      <c r="AA60" s="136">
        <f>IF(AA59="","",VLOOKUP(AA59,'【記載例】シフト記号表（勤務時間帯）'!$C$6:$L$47,10,FALSE))</f>
        <v>8</v>
      </c>
      <c r="AB60" s="136">
        <f>IF(AB59="","",VLOOKUP(AB59,'【記載例】シフト記号表（勤務時間帯）'!$C$6:$L$47,10,FALSE))</f>
        <v>7.9999999999999982</v>
      </c>
      <c r="AC60" s="137" t="str">
        <f>IF(AC59="","",VLOOKUP(AC59,'【記載例】シフト記号表（勤務時間帯）'!$C$6:$L$47,10,FALSE))</f>
        <v/>
      </c>
      <c r="AD60" s="135">
        <f>IF(AD59="","",VLOOKUP(AD59,'【記載例】シフト記号表（勤務時間帯）'!$C$6:$L$47,10,FALSE))</f>
        <v>7.9999999999999982</v>
      </c>
      <c r="AE60" s="136">
        <f>IF(AE59="","",VLOOKUP(AE59,'【記載例】シフト記号表（勤務時間帯）'!$C$6:$L$47,10,FALSE))</f>
        <v>8</v>
      </c>
      <c r="AF60" s="136" t="str">
        <f>IF(AF59="","",VLOOKUP(AF59,'【記載例】シフト記号表（勤務時間帯）'!$C$6:$L$47,10,FALSE))</f>
        <v/>
      </c>
      <c r="AG60" s="136">
        <f>IF(AG59="","",VLOOKUP(AG59,'【記載例】シフト記号表（勤務時間帯）'!$C$6:$L$47,10,FALSE))</f>
        <v>8</v>
      </c>
      <c r="AH60" s="136">
        <f>IF(AH59="","",VLOOKUP(AH59,'【記載例】シフト記号表（勤務時間帯）'!$C$6:$L$47,10,FALSE))</f>
        <v>8</v>
      </c>
      <c r="AI60" s="136">
        <f>IF(AI59="","",VLOOKUP(AI59,'【記載例】シフト記号表（勤務時間帯）'!$C$6:$L$47,10,FALSE))</f>
        <v>8</v>
      </c>
      <c r="AJ60" s="137" t="str">
        <f>IF(AJ59="","",VLOOKUP(AJ59,'【記載例】シフト記号表（勤務時間帯）'!$C$6:$L$47,10,FALSE))</f>
        <v/>
      </c>
      <c r="AK60" s="135">
        <f>IF(AK59="","",VLOOKUP(AK59,'【記載例】シフト記号表（勤務時間帯）'!$C$6:$L$47,10,FALSE))</f>
        <v>7.9999999999999982</v>
      </c>
      <c r="AL60" s="136">
        <f>IF(AL59="","",VLOOKUP(AL59,'【記載例】シフト記号表（勤務時間帯）'!$C$6:$L$47,10,FALSE))</f>
        <v>8</v>
      </c>
      <c r="AM60" s="136" t="str">
        <f>IF(AM59="","",VLOOKUP(AM59,'【記載例】シフト記号表（勤務時間帯）'!$C$6:$L$47,10,FALSE))</f>
        <v/>
      </c>
      <c r="AN60" s="136" t="str">
        <f>IF(AN59="","",VLOOKUP(AN59,'【記載例】シフト記号表（勤務時間帯）'!$C$6:$L$47,10,FALSE))</f>
        <v/>
      </c>
      <c r="AO60" s="136">
        <f>IF(AO59="","",VLOOKUP(AO59,'【記載例】シフト記号表（勤務時間帯）'!$C$6:$L$47,10,FALSE))</f>
        <v>8</v>
      </c>
      <c r="AP60" s="136">
        <f>IF(AP59="","",VLOOKUP(AP59,'【記載例】シフト記号表（勤務時間帯）'!$C$6:$L$47,10,FALSE))</f>
        <v>8</v>
      </c>
      <c r="AQ60" s="137">
        <f>IF(AQ59="","",VLOOKUP(AQ59,'【記載例】シフト記号表（勤務時間帯）'!$C$6:$L$47,10,FALSE))</f>
        <v>7.9999999999999982</v>
      </c>
      <c r="AR60" s="135">
        <f>IF(AR59="","",VLOOKUP(AR59,'【記載例】シフト記号表（勤務時間帯）'!$C$6:$L$47,10,FALSE))</f>
        <v>7.9999999999999982</v>
      </c>
      <c r="AS60" s="136" t="str">
        <f>IF(AS59="","",VLOOKUP(AS59,'【記載例】シフト記号表（勤務時間帯）'!$C$6:$L$47,10,FALSE))</f>
        <v/>
      </c>
      <c r="AT60" s="136">
        <f>IF(AT59="","",VLOOKUP(AT59,'【記載例】シフト記号表（勤務時間帯）'!$C$6:$L$47,10,FALSE))</f>
        <v>8</v>
      </c>
      <c r="AU60" s="136">
        <f>IF(AU59="","",VLOOKUP(AU59,'【記載例】シフト記号表（勤務時間帯）'!$C$6:$L$47,10,FALSE))</f>
        <v>7.9999999999999982</v>
      </c>
      <c r="AV60" s="136" t="str">
        <f>IF(AV59="","",VLOOKUP(AV59,'【記載例】シフト記号表（勤務時間帯）'!$C$6:$L$47,10,FALSE))</f>
        <v/>
      </c>
      <c r="AW60" s="136">
        <f>IF(AW59="","",VLOOKUP(AW59,'【記載例】シフト記号表（勤務時間帯）'!$C$6:$L$47,10,FALSE))</f>
        <v>8</v>
      </c>
      <c r="AX60" s="137">
        <f>IF(AX59="","",VLOOKUP(AX59,'【記載例】シフト記号表（勤務時間帯）'!$C$6:$L$47,10,FALSE))</f>
        <v>8</v>
      </c>
      <c r="AY60" s="135" t="str">
        <f>IF(AY59="","",VLOOKUP(AY59,'【記載例】シフト記号表（勤務時間帯）'!$C$6:$L$47,10,FALSE))</f>
        <v/>
      </c>
      <c r="AZ60" s="136" t="str">
        <f>IF(AZ59="","",VLOOKUP(AZ59,'【記載例】シフト記号表（勤務時間帯）'!$C$6:$L$47,10,FALSE))</f>
        <v/>
      </c>
      <c r="BA60" s="136" t="str">
        <f>IF(BA59="","",VLOOKUP(BA59,'【記載例】シフト記号表（勤務時間帯）'!$C$6:$L$47,10,FALSE))</f>
        <v/>
      </c>
      <c r="BB60" s="235">
        <f>IF($BE$3="４週",SUM(W60:AX60),IF($BE$3="暦月",SUM(W60:BA60),""))</f>
        <v>160</v>
      </c>
      <c r="BC60" s="236"/>
      <c r="BD60" s="237">
        <f>IF($BE$3="４週",BB60/4,IF($BE$3="暦月",(BB60/($BE$8/7)),""))</f>
        <v>40</v>
      </c>
      <c r="BE60" s="236"/>
      <c r="BF60" s="232"/>
      <c r="BG60" s="233"/>
      <c r="BH60" s="233"/>
      <c r="BI60" s="233"/>
      <c r="BJ60" s="234"/>
    </row>
    <row r="61" spans="2:62" ht="20.25" customHeight="1" x14ac:dyDescent="0.4">
      <c r="B61" s="306">
        <f>B59+1</f>
        <v>23</v>
      </c>
      <c r="C61" s="162" t="s">
        <v>103</v>
      </c>
      <c r="D61" s="163"/>
      <c r="E61" s="130"/>
      <c r="F61" s="131"/>
      <c r="G61" s="130"/>
      <c r="H61" s="131"/>
      <c r="I61" s="221" t="s">
        <v>89</v>
      </c>
      <c r="J61" s="222"/>
      <c r="K61" s="225" t="s">
        <v>90</v>
      </c>
      <c r="L61" s="226"/>
      <c r="M61" s="226"/>
      <c r="N61" s="163"/>
      <c r="O61" s="264" t="s">
        <v>162</v>
      </c>
      <c r="P61" s="265"/>
      <c r="Q61" s="265"/>
      <c r="R61" s="265"/>
      <c r="S61" s="266"/>
      <c r="T61" s="147" t="s">
        <v>18</v>
      </c>
      <c r="V61" s="98"/>
      <c r="W61" s="85" t="s">
        <v>205</v>
      </c>
      <c r="X61" s="86" t="s">
        <v>206</v>
      </c>
      <c r="Y61" s="86"/>
      <c r="Z61" s="86" t="s">
        <v>204</v>
      </c>
      <c r="AA61" s="86" t="s">
        <v>223</v>
      </c>
      <c r="AB61" s="86"/>
      <c r="AC61" s="87" t="s">
        <v>205</v>
      </c>
      <c r="AD61" s="85" t="s">
        <v>206</v>
      </c>
      <c r="AE61" s="86" t="s">
        <v>206</v>
      </c>
      <c r="AF61" s="86" t="s">
        <v>205</v>
      </c>
      <c r="AG61" s="86"/>
      <c r="AH61" s="86" t="s">
        <v>204</v>
      </c>
      <c r="AI61" s="86" t="s">
        <v>223</v>
      </c>
      <c r="AJ61" s="87"/>
      <c r="AK61" s="85" t="s">
        <v>206</v>
      </c>
      <c r="AL61" s="86"/>
      <c r="AM61" s="86" t="s">
        <v>206</v>
      </c>
      <c r="AN61" s="86" t="s">
        <v>206</v>
      </c>
      <c r="AO61" s="86"/>
      <c r="AP61" s="86" t="s">
        <v>204</v>
      </c>
      <c r="AQ61" s="87" t="s">
        <v>223</v>
      </c>
      <c r="AR61" s="85" t="s">
        <v>206</v>
      </c>
      <c r="AS61" s="86" t="s">
        <v>205</v>
      </c>
      <c r="AT61" s="86"/>
      <c r="AU61" s="86" t="s">
        <v>206</v>
      </c>
      <c r="AV61" s="86" t="s">
        <v>272</v>
      </c>
      <c r="AW61" s="86"/>
      <c r="AX61" s="87" t="s">
        <v>204</v>
      </c>
      <c r="AY61" s="85"/>
      <c r="AZ61" s="86"/>
      <c r="BA61" s="88"/>
      <c r="BB61" s="217"/>
      <c r="BC61" s="218"/>
      <c r="BD61" s="219"/>
      <c r="BE61" s="220"/>
      <c r="BF61" s="229"/>
      <c r="BG61" s="230"/>
      <c r="BH61" s="230"/>
      <c r="BI61" s="230"/>
      <c r="BJ61" s="231"/>
    </row>
    <row r="62" spans="2:62" ht="20.25" customHeight="1" x14ac:dyDescent="0.4">
      <c r="B62" s="307"/>
      <c r="C62" s="164"/>
      <c r="D62" s="165"/>
      <c r="E62" s="130"/>
      <c r="F62" s="131" t="str">
        <f>C61</f>
        <v>介護職員</v>
      </c>
      <c r="G62" s="130"/>
      <c r="H62" s="131" t="str">
        <f>I61</f>
        <v>A</v>
      </c>
      <c r="I62" s="223"/>
      <c r="J62" s="224"/>
      <c r="K62" s="227"/>
      <c r="L62" s="228"/>
      <c r="M62" s="228"/>
      <c r="N62" s="165"/>
      <c r="O62" s="264"/>
      <c r="P62" s="265"/>
      <c r="Q62" s="265"/>
      <c r="R62" s="265"/>
      <c r="S62" s="266"/>
      <c r="T62" s="148" t="s">
        <v>210</v>
      </c>
      <c r="U62" s="99"/>
      <c r="V62" s="149"/>
      <c r="W62" s="135">
        <f>IF(W61="","",VLOOKUP(W61,'【記載例】シフト記号表（勤務時間帯）'!$C$6:$L$47,10,FALSE))</f>
        <v>7.9999999999999982</v>
      </c>
      <c r="X62" s="136">
        <f>IF(X61="","",VLOOKUP(X61,'【記載例】シフト記号表（勤務時間帯）'!$C$6:$L$47,10,FALSE))</f>
        <v>8</v>
      </c>
      <c r="Y62" s="136" t="str">
        <f>IF(Y61="","",VLOOKUP(Y61,'【記載例】シフト記号表（勤務時間帯）'!$C$6:$L$47,10,FALSE))</f>
        <v/>
      </c>
      <c r="Z62" s="136">
        <f>IF(Z61="","",VLOOKUP(Z61,'【記載例】シフト記号表（勤務時間帯）'!$C$6:$L$47,10,FALSE))</f>
        <v>8</v>
      </c>
      <c r="AA62" s="136">
        <f>IF(AA61="","",VLOOKUP(AA61,'【記載例】シフト記号表（勤務時間帯）'!$C$6:$L$47,10,FALSE))</f>
        <v>8</v>
      </c>
      <c r="AB62" s="136" t="str">
        <f>IF(AB61="","",VLOOKUP(AB61,'【記載例】シフト記号表（勤務時間帯）'!$C$6:$L$47,10,FALSE))</f>
        <v/>
      </c>
      <c r="AC62" s="137">
        <f>IF(AC61="","",VLOOKUP(AC61,'【記載例】シフト記号表（勤務時間帯）'!$C$6:$L$47,10,FALSE))</f>
        <v>7.9999999999999982</v>
      </c>
      <c r="AD62" s="135">
        <f>IF(AD61="","",VLOOKUP(AD61,'【記載例】シフト記号表（勤務時間帯）'!$C$6:$L$47,10,FALSE))</f>
        <v>8</v>
      </c>
      <c r="AE62" s="136">
        <f>IF(AE61="","",VLOOKUP(AE61,'【記載例】シフト記号表（勤務時間帯）'!$C$6:$L$47,10,FALSE))</f>
        <v>8</v>
      </c>
      <c r="AF62" s="136">
        <f>IF(AF61="","",VLOOKUP(AF61,'【記載例】シフト記号表（勤務時間帯）'!$C$6:$L$47,10,FALSE))</f>
        <v>7.9999999999999982</v>
      </c>
      <c r="AG62" s="136" t="str">
        <f>IF(AG61="","",VLOOKUP(AG61,'【記載例】シフト記号表（勤務時間帯）'!$C$6:$L$47,10,FALSE))</f>
        <v/>
      </c>
      <c r="AH62" s="136">
        <f>IF(AH61="","",VLOOKUP(AH61,'【記載例】シフト記号表（勤務時間帯）'!$C$6:$L$47,10,FALSE))</f>
        <v>8</v>
      </c>
      <c r="AI62" s="136">
        <f>IF(AI61="","",VLOOKUP(AI61,'【記載例】シフト記号表（勤務時間帯）'!$C$6:$L$47,10,FALSE))</f>
        <v>8</v>
      </c>
      <c r="AJ62" s="137" t="str">
        <f>IF(AJ61="","",VLOOKUP(AJ61,'【記載例】シフト記号表（勤務時間帯）'!$C$6:$L$47,10,FALSE))</f>
        <v/>
      </c>
      <c r="AK62" s="135">
        <f>IF(AK61="","",VLOOKUP(AK61,'【記載例】シフト記号表（勤務時間帯）'!$C$6:$L$47,10,FALSE))</f>
        <v>8</v>
      </c>
      <c r="AL62" s="136" t="str">
        <f>IF(AL61="","",VLOOKUP(AL61,'【記載例】シフト記号表（勤務時間帯）'!$C$6:$L$47,10,FALSE))</f>
        <v/>
      </c>
      <c r="AM62" s="136">
        <f>IF(AM61="","",VLOOKUP(AM61,'【記載例】シフト記号表（勤務時間帯）'!$C$6:$L$47,10,FALSE))</f>
        <v>8</v>
      </c>
      <c r="AN62" s="136">
        <f>IF(AN61="","",VLOOKUP(AN61,'【記載例】シフト記号表（勤務時間帯）'!$C$6:$L$47,10,FALSE))</f>
        <v>8</v>
      </c>
      <c r="AO62" s="136" t="str">
        <f>IF(AO61="","",VLOOKUP(AO61,'【記載例】シフト記号表（勤務時間帯）'!$C$6:$L$47,10,FALSE))</f>
        <v/>
      </c>
      <c r="AP62" s="136">
        <f>IF(AP61="","",VLOOKUP(AP61,'【記載例】シフト記号表（勤務時間帯）'!$C$6:$L$47,10,FALSE))</f>
        <v>8</v>
      </c>
      <c r="AQ62" s="137">
        <f>IF(AQ61="","",VLOOKUP(AQ61,'【記載例】シフト記号表（勤務時間帯）'!$C$6:$L$47,10,FALSE))</f>
        <v>8</v>
      </c>
      <c r="AR62" s="135">
        <f>IF(AR61="","",VLOOKUP(AR61,'【記載例】シフト記号表（勤務時間帯）'!$C$6:$L$47,10,FALSE))</f>
        <v>8</v>
      </c>
      <c r="AS62" s="136">
        <f>IF(AS61="","",VLOOKUP(AS61,'【記載例】シフト記号表（勤務時間帯）'!$C$6:$L$47,10,FALSE))</f>
        <v>7.9999999999999982</v>
      </c>
      <c r="AT62" s="136" t="str">
        <f>IF(AT61="","",VLOOKUP(AT61,'【記載例】シフト記号表（勤務時間帯）'!$C$6:$L$47,10,FALSE))</f>
        <v/>
      </c>
      <c r="AU62" s="136">
        <f>IF(AU61="","",VLOOKUP(AU61,'【記載例】シフト記号表（勤務時間帯）'!$C$6:$L$47,10,FALSE))</f>
        <v>8</v>
      </c>
      <c r="AV62" s="136">
        <f>IF(AV61="","",VLOOKUP(AV61,'【記載例】シフト記号表（勤務時間帯）'!$C$6:$L$47,10,FALSE))</f>
        <v>8</v>
      </c>
      <c r="AW62" s="136" t="str">
        <f>IF(AW61="","",VLOOKUP(AW61,'【記載例】シフト記号表（勤務時間帯）'!$C$6:$L$47,10,FALSE))</f>
        <v/>
      </c>
      <c r="AX62" s="137">
        <f>IF(AX61="","",VLOOKUP(AX61,'【記載例】シフト記号表（勤務時間帯）'!$C$6:$L$47,10,FALSE))</f>
        <v>8</v>
      </c>
      <c r="AY62" s="135" t="str">
        <f>IF(AY61="","",VLOOKUP(AY61,'【記載例】シフト記号表（勤務時間帯）'!$C$6:$L$47,10,FALSE))</f>
        <v/>
      </c>
      <c r="AZ62" s="136" t="str">
        <f>IF(AZ61="","",VLOOKUP(AZ61,'【記載例】シフト記号表（勤務時間帯）'!$C$6:$L$47,10,FALSE))</f>
        <v/>
      </c>
      <c r="BA62" s="136" t="str">
        <f>IF(BA61="","",VLOOKUP(BA61,'【記載例】シフト記号表（勤務時間帯）'!$C$6:$L$47,10,FALSE))</f>
        <v/>
      </c>
      <c r="BB62" s="235">
        <f>IF($BE$3="４週",SUM(W62:AX62),IF($BE$3="暦月",SUM(W62:BA62),""))</f>
        <v>160</v>
      </c>
      <c r="BC62" s="236"/>
      <c r="BD62" s="237">
        <f>IF($BE$3="４週",BB62/4,IF($BE$3="暦月",(BB62/($BE$8/7)),""))</f>
        <v>40</v>
      </c>
      <c r="BE62" s="236"/>
      <c r="BF62" s="232"/>
      <c r="BG62" s="233"/>
      <c r="BH62" s="233"/>
      <c r="BI62" s="233"/>
      <c r="BJ62" s="234"/>
    </row>
    <row r="63" spans="2:62" ht="20.25" customHeight="1" x14ac:dyDescent="0.4">
      <c r="B63" s="306">
        <f>B61+1</f>
        <v>24</v>
      </c>
      <c r="C63" s="162" t="s">
        <v>103</v>
      </c>
      <c r="D63" s="163"/>
      <c r="E63" s="130"/>
      <c r="F63" s="131"/>
      <c r="G63" s="130"/>
      <c r="H63" s="131"/>
      <c r="I63" s="221" t="s">
        <v>100</v>
      </c>
      <c r="J63" s="222"/>
      <c r="K63" s="225" t="s">
        <v>90</v>
      </c>
      <c r="L63" s="226"/>
      <c r="M63" s="226"/>
      <c r="N63" s="163"/>
      <c r="O63" s="264" t="s">
        <v>163</v>
      </c>
      <c r="P63" s="265"/>
      <c r="Q63" s="265"/>
      <c r="R63" s="265"/>
      <c r="S63" s="266"/>
      <c r="T63" s="147" t="s">
        <v>18</v>
      </c>
      <c r="V63" s="98"/>
      <c r="W63" s="85"/>
      <c r="X63" s="86" t="s">
        <v>205</v>
      </c>
      <c r="Y63" s="86" t="s">
        <v>206</v>
      </c>
      <c r="Z63" s="86"/>
      <c r="AA63" s="86" t="s">
        <v>206</v>
      </c>
      <c r="AB63" s="86" t="s">
        <v>206</v>
      </c>
      <c r="AC63" s="87"/>
      <c r="AD63" s="85"/>
      <c r="AE63" s="86" t="s">
        <v>205</v>
      </c>
      <c r="AF63" s="86" t="s">
        <v>206</v>
      </c>
      <c r="AG63" s="86" t="s">
        <v>206</v>
      </c>
      <c r="AH63" s="86"/>
      <c r="AI63" s="86"/>
      <c r="AJ63" s="87" t="s">
        <v>205</v>
      </c>
      <c r="AK63" s="85"/>
      <c r="AL63" s="86"/>
      <c r="AM63" s="86" t="s">
        <v>205</v>
      </c>
      <c r="AN63" s="86" t="s">
        <v>205</v>
      </c>
      <c r="AO63" s="86" t="s">
        <v>206</v>
      </c>
      <c r="AP63" s="86"/>
      <c r="AQ63" s="87" t="s">
        <v>206</v>
      </c>
      <c r="AR63" s="85"/>
      <c r="AS63" s="86" t="s">
        <v>206</v>
      </c>
      <c r="AT63" s="86" t="s">
        <v>206</v>
      </c>
      <c r="AU63" s="86"/>
      <c r="AV63" s="86" t="s">
        <v>206</v>
      </c>
      <c r="AW63" s="86" t="s">
        <v>205</v>
      </c>
      <c r="AX63" s="87"/>
      <c r="AY63" s="85"/>
      <c r="AZ63" s="86"/>
      <c r="BA63" s="88"/>
      <c r="BB63" s="217"/>
      <c r="BC63" s="218"/>
      <c r="BD63" s="219"/>
      <c r="BE63" s="220"/>
      <c r="BF63" s="229"/>
      <c r="BG63" s="230"/>
      <c r="BH63" s="230"/>
      <c r="BI63" s="230"/>
      <c r="BJ63" s="231"/>
    </row>
    <row r="64" spans="2:62" ht="20.25" customHeight="1" x14ac:dyDescent="0.4">
      <c r="B64" s="307"/>
      <c r="C64" s="164"/>
      <c r="D64" s="165"/>
      <c r="E64" s="130"/>
      <c r="F64" s="131" t="str">
        <f>C63</f>
        <v>介護職員</v>
      </c>
      <c r="G64" s="130"/>
      <c r="H64" s="131" t="str">
        <f>I63</f>
        <v>C</v>
      </c>
      <c r="I64" s="223"/>
      <c r="J64" s="224"/>
      <c r="K64" s="227"/>
      <c r="L64" s="228"/>
      <c r="M64" s="228"/>
      <c r="N64" s="165"/>
      <c r="O64" s="264"/>
      <c r="P64" s="265"/>
      <c r="Q64" s="265"/>
      <c r="R64" s="265"/>
      <c r="S64" s="266"/>
      <c r="T64" s="148" t="s">
        <v>210</v>
      </c>
      <c r="U64" s="99"/>
      <c r="V64" s="149"/>
      <c r="W64" s="135" t="str">
        <f>IF(W63="","",VLOOKUP(W63,'【記載例】シフト記号表（勤務時間帯）'!$C$6:$L$47,10,FALSE))</f>
        <v/>
      </c>
      <c r="X64" s="136">
        <f>IF(X63="","",VLOOKUP(X63,'【記載例】シフト記号表（勤務時間帯）'!$C$6:$L$47,10,FALSE))</f>
        <v>7.9999999999999982</v>
      </c>
      <c r="Y64" s="136">
        <f>IF(Y63="","",VLOOKUP(Y63,'【記載例】シフト記号表（勤務時間帯）'!$C$6:$L$47,10,FALSE))</f>
        <v>8</v>
      </c>
      <c r="Z64" s="136" t="str">
        <f>IF(Z63="","",VLOOKUP(Z63,'【記載例】シフト記号表（勤務時間帯）'!$C$6:$L$47,10,FALSE))</f>
        <v/>
      </c>
      <c r="AA64" s="136">
        <f>IF(AA63="","",VLOOKUP(AA63,'【記載例】シフト記号表（勤務時間帯）'!$C$6:$L$47,10,FALSE))</f>
        <v>8</v>
      </c>
      <c r="AB64" s="136">
        <f>IF(AB63="","",VLOOKUP(AB63,'【記載例】シフト記号表（勤務時間帯）'!$C$6:$L$47,10,FALSE))</f>
        <v>8</v>
      </c>
      <c r="AC64" s="137" t="str">
        <f>IF(AC63="","",VLOOKUP(AC63,'【記載例】シフト記号表（勤務時間帯）'!$C$6:$L$47,10,FALSE))</f>
        <v/>
      </c>
      <c r="AD64" s="135" t="str">
        <f>IF(AD63="","",VLOOKUP(AD63,'【記載例】シフト記号表（勤務時間帯）'!$C$6:$L$47,10,FALSE))</f>
        <v/>
      </c>
      <c r="AE64" s="136">
        <f>IF(AE63="","",VLOOKUP(AE63,'【記載例】シフト記号表（勤務時間帯）'!$C$6:$L$47,10,FALSE))</f>
        <v>7.9999999999999982</v>
      </c>
      <c r="AF64" s="136">
        <f>IF(AF63="","",VLOOKUP(AF63,'【記載例】シフト記号表（勤務時間帯）'!$C$6:$L$47,10,FALSE))</f>
        <v>8</v>
      </c>
      <c r="AG64" s="136">
        <f>IF(AG63="","",VLOOKUP(AG63,'【記載例】シフト記号表（勤務時間帯）'!$C$6:$L$47,10,FALSE))</f>
        <v>8</v>
      </c>
      <c r="AH64" s="136" t="str">
        <f>IF(AH63="","",VLOOKUP(AH63,'【記載例】シフト記号表（勤務時間帯）'!$C$6:$L$47,10,FALSE))</f>
        <v/>
      </c>
      <c r="AI64" s="136" t="str">
        <f>IF(AI63="","",VLOOKUP(AI63,'【記載例】シフト記号表（勤務時間帯）'!$C$6:$L$47,10,FALSE))</f>
        <v/>
      </c>
      <c r="AJ64" s="137">
        <f>IF(AJ63="","",VLOOKUP(AJ63,'【記載例】シフト記号表（勤務時間帯）'!$C$6:$L$47,10,FALSE))</f>
        <v>7.9999999999999982</v>
      </c>
      <c r="AK64" s="135" t="str">
        <f>IF(AK63="","",VLOOKUP(AK63,'【記載例】シフト記号表（勤務時間帯）'!$C$6:$L$47,10,FALSE))</f>
        <v/>
      </c>
      <c r="AL64" s="136" t="str">
        <f>IF(AL63="","",VLOOKUP(AL63,'【記載例】シフト記号表（勤務時間帯）'!$C$6:$L$47,10,FALSE))</f>
        <v/>
      </c>
      <c r="AM64" s="136">
        <f>IF(AM63="","",VLOOKUP(AM63,'【記載例】シフト記号表（勤務時間帯）'!$C$6:$L$47,10,FALSE))</f>
        <v>7.9999999999999982</v>
      </c>
      <c r="AN64" s="136">
        <f>IF(AN63="","",VLOOKUP(AN63,'【記載例】シフト記号表（勤務時間帯）'!$C$6:$L$47,10,FALSE))</f>
        <v>7.9999999999999982</v>
      </c>
      <c r="AO64" s="136">
        <f>IF(AO63="","",VLOOKUP(AO63,'【記載例】シフト記号表（勤務時間帯）'!$C$6:$L$47,10,FALSE))</f>
        <v>8</v>
      </c>
      <c r="AP64" s="136" t="str">
        <f>IF(AP63="","",VLOOKUP(AP63,'【記載例】シフト記号表（勤務時間帯）'!$C$6:$L$47,10,FALSE))</f>
        <v/>
      </c>
      <c r="AQ64" s="137">
        <f>IF(AQ63="","",VLOOKUP(AQ63,'【記載例】シフト記号表（勤務時間帯）'!$C$6:$L$47,10,FALSE))</f>
        <v>8</v>
      </c>
      <c r="AR64" s="135" t="str">
        <f>IF(AR63="","",VLOOKUP(AR63,'【記載例】シフト記号表（勤務時間帯）'!$C$6:$L$47,10,FALSE))</f>
        <v/>
      </c>
      <c r="AS64" s="136">
        <f>IF(AS63="","",VLOOKUP(AS63,'【記載例】シフト記号表（勤務時間帯）'!$C$6:$L$47,10,FALSE))</f>
        <v>8</v>
      </c>
      <c r="AT64" s="136">
        <f>IF(AT63="","",VLOOKUP(AT63,'【記載例】シフト記号表（勤務時間帯）'!$C$6:$L$47,10,FALSE))</f>
        <v>8</v>
      </c>
      <c r="AU64" s="136" t="str">
        <f>IF(AU63="","",VLOOKUP(AU63,'【記載例】シフト記号表（勤務時間帯）'!$C$6:$L$47,10,FALSE))</f>
        <v/>
      </c>
      <c r="AV64" s="136">
        <f>IF(AV63="","",VLOOKUP(AV63,'【記載例】シフト記号表（勤務時間帯）'!$C$6:$L$47,10,FALSE))</f>
        <v>8</v>
      </c>
      <c r="AW64" s="136">
        <f>IF(AW63="","",VLOOKUP(AW63,'【記載例】シフト記号表（勤務時間帯）'!$C$6:$L$47,10,FALSE))</f>
        <v>7.9999999999999982</v>
      </c>
      <c r="AX64" s="137" t="str">
        <f>IF(AX63="","",VLOOKUP(AX63,'【記載例】シフト記号表（勤務時間帯）'!$C$6:$L$47,10,FALSE))</f>
        <v/>
      </c>
      <c r="AY64" s="135" t="str">
        <f>IF(AY63="","",VLOOKUP(AY63,'【記載例】シフト記号表（勤務時間帯）'!$C$6:$L$47,10,FALSE))</f>
        <v/>
      </c>
      <c r="AZ64" s="136" t="str">
        <f>IF(AZ63="","",VLOOKUP(AZ63,'【記載例】シフト記号表（勤務時間帯）'!$C$6:$L$47,10,FALSE))</f>
        <v/>
      </c>
      <c r="BA64" s="136" t="str">
        <f>IF(BA63="","",VLOOKUP(BA63,'【記載例】シフト記号表（勤務時間帯）'!$C$6:$L$47,10,FALSE))</f>
        <v/>
      </c>
      <c r="BB64" s="235">
        <f>IF($BE$3="４週",SUM(W64:AX64),IF($BE$3="暦月",SUM(W64:BA64),""))</f>
        <v>128</v>
      </c>
      <c r="BC64" s="236"/>
      <c r="BD64" s="237">
        <f>IF($BE$3="４週",BB64/4,IF($BE$3="暦月",(BB64/($BE$8/7)),""))</f>
        <v>32</v>
      </c>
      <c r="BE64" s="236"/>
      <c r="BF64" s="232"/>
      <c r="BG64" s="233"/>
      <c r="BH64" s="233"/>
      <c r="BI64" s="233"/>
      <c r="BJ64" s="234"/>
    </row>
    <row r="65" spans="2:62" ht="20.25" customHeight="1" x14ac:dyDescent="0.4">
      <c r="B65" s="306">
        <f>B63+1</f>
        <v>25</v>
      </c>
      <c r="C65" s="162" t="s">
        <v>103</v>
      </c>
      <c r="D65" s="163"/>
      <c r="E65" s="130"/>
      <c r="F65" s="131"/>
      <c r="G65" s="130"/>
      <c r="H65" s="131"/>
      <c r="I65" s="221" t="s">
        <v>89</v>
      </c>
      <c r="J65" s="222"/>
      <c r="K65" s="225" t="s">
        <v>19</v>
      </c>
      <c r="L65" s="226"/>
      <c r="M65" s="226"/>
      <c r="N65" s="163"/>
      <c r="O65" s="264" t="s">
        <v>164</v>
      </c>
      <c r="P65" s="265"/>
      <c r="Q65" s="265"/>
      <c r="R65" s="265"/>
      <c r="S65" s="266"/>
      <c r="T65" s="147" t="s">
        <v>18</v>
      </c>
      <c r="V65" s="98"/>
      <c r="W65" s="85" t="s">
        <v>206</v>
      </c>
      <c r="X65" s="86" t="s">
        <v>206</v>
      </c>
      <c r="Y65" s="86"/>
      <c r="Z65" s="86"/>
      <c r="AA65" s="86" t="s">
        <v>204</v>
      </c>
      <c r="AB65" s="86" t="s">
        <v>223</v>
      </c>
      <c r="AC65" s="87" t="s">
        <v>205</v>
      </c>
      <c r="AD65" s="85" t="s">
        <v>205</v>
      </c>
      <c r="AE65" s="86"/>
      <c r="AF65" s="86" t="s">
        <v>206</v>
      </c>
      <c r="AG65" s="86" t="s">
        <v>206</v>
      </c>
      <c r="AH65" s="86"/>
      <c r="AI65" s="86" t="s">
        <v>204</v>
      </c>
      <c r="AJ65" s="87" t="s">
        <v>223</v>
      </c>
      <c r="AK65" s="85" t="s">
        <v>205</v>
      </c>
      <c r="AL65" s="86" t="s">
        <v>205</v>
      </c>
      <c r="AM65" s="86"/>
      <c r="AN65" s="86" t="s">
        <v>206</v>
      </c>
      <c r="AO65" s="86"/>
      <c r="AP65" s="86"/>
      <c r="AQ65" s="87" t="s">
        <v>204</v>
      </c>
      <c r="AR65" s="85" t="s">
        <v>223</v>
      </c>
      <c r="AS65" s="86" t="s">
        <v>205</v>
      </c>
      <c r="AT65" s="86" t="s">
        <v>205</v>
      </c>
      <c r="AU65" s="86"/>
      <c r="AV65" s="86" t="s">
        <v>205</v>
      </c>
      <c r="AW65" s="86" t="s">
        <v>206</v>
      </c>
      <c r="AX65" s="87" t="s">
        <v>206</v>
      </c>
      <c r="AY65" s="85"/>
      <c r="AZ65" s="86"/>
      <c r="BA65" s="88"/>
      <c r="BB65" s="217"/>
      <c r="BC65" s="218"/>
      <c r="BD65" s="219"/>
      <c r="BE65" s="220"/>
      <c r="BF65" s="229"/>
      <c r="BG65" s="230"/>
      <c r="BH65" s="230"/>
      <c r="BI65" s="230"/>
      <c r="BJ65" s="231"/>
    </row>
    <row r="66" spans="2:62" ht="20.25" customHeight="1" x14ac:dyDescent="0.4">
      <c r="B66" s="307"/>
      <c r="C66" s="164"/>
      <c r="D66" s="165"/>
      <c r="E66" s="130"/>
      <c r="F66" s="131" t="str">
        <f>C65</f>
        <v>介護職員</v>
      </c>
      <c r="G66" s="130"/>
      <c r="H66" s="131" t="str">
        <f>I65</f>
        <v>A</v>
      </c>
      <c r="I66" s="223"/>
      <c r="J66" s="224"/>
      <c r="K66" s="227"/>
      <c r="L66" s="228"/>
      <c r="M66" s="228"/>
      <c r="N66" s="165"/>
      <c r="O66" s="264"/>
      <c r="P66" s="265"/>
      <c r="Q66" s="265"/>
      <c r="R66" s="265"/>
      <c r="S66" s="266"/>
      <c r="T66" s="148" t="s">
        <v>210</v>
      </c>
      <c r="U66" s="99"/>
      <c r="V66" s="149"/>
      <c r="W66" s="135">
        <f>IF(W65="","",VLOOKUP(W65,'【記載例】シフト記号表（勤務時間帯）'!$C$6:$L$47,10,FALSE))</f>
        <v>8</v>
      </c>
      <c r="X66" s="136">
        <f>IF(X65="","",VLOOKUP(X65,'【記載例】シフト記号表（勤務時間帯）'!$C$6:$L$47,10,FALSE))</f>
        <v>8</v>
      </c>
      <c r="Y66" s="136" t="str">
        <f>IF(Y65="","",VLOOKUP(Y65,'【記載例】シフト記号表（勤務時間帯）'!$C$6:$L$47,10,FALSE))</f>
        <v/>
      </c>
      <c r="Z66" s="136" t="str">
        <f>IF(Z65="","",VLOOKUP(Z65,'【記載例】シフト記号表（勤務時間帯）'!$C$6:$L$47,10,FALSE))</f>
        <v/>
      </c>
      <c r="AA66" s="136">
        <f>IF(AA65="","",VLOOKUP(AA65,'【記載例】シフト記号表（勤務時間帯）'!$C$6:$L$47,10,FALSE))</f>
        <v>8</v>
      </c>
      <c r="AB66" s="136">
        <f>IF(AB65="","",VLOOKUP(AB65,'【記載例】シフト記号表（勤務時間帯）'!$C$6:$L$47,10,FALSE))</f>
        <v>8</v>
      </c>
      <c r="AC66" s="137">
        <f>IF(AC65="","",VLOOKUP(AC65,'【記載例】シフト記号表（勤務時間帯）'!$C$6:$L$47,10,FALSE))</f>
        <v>7.9999999999999982</v>
      </c>
      <c r="AD66" s="135">
        <f>IF(AD65="","",VLOOKUP(AD65,'【記載例】シフト記号表（勤務時間帯）'!$C$6:$L$47,10,FALSE))</f>
        <v>7.9999999999999982</v>
      </c>
      <c r="AE66" s="136" t="str">
        <f>IF(AE65="","",VLOOKUP(AE65,'【記載例】シフト記号表（勤務時間帯）'!$C$6:$L$47,10,FALSE))</f>
        <v/>
      </c>
      <c r="AF66" s="136">
        <f>IF(AF65="","",VLOOKUP(AF65,'【記載例】シフト記号表（勤務時間帯）'!$C$6:$L$47,10,FALSE))</f>
        <v>8</v>
      </c>
      <c r="AG66" s="136">
        <f>IF(AG65="","",VLOOKUP(AG65,'【記載例】シフト記号表（勤務時間帯）'!$C$6:$L$47,10,FALSE))</f>
        <v>8</v>
      </c>
      <c r="AH66" s="136" t="str">
        <f>IF(AH65="","",VLOOKUP(AH65,'【記載例】シフト記号表（勤務時間帯）'!$C$6:$L$47,10,FALSE))</f>
        <v/>
      </c>
      <c r="AI66" s="136">
        <f>IF(AI65="","",VLOOKUP(AI65,'【記載例】シフト記号表（勤務時間帯）'!$C$6:$L$47,10,FALSE))</f>
        <v>8</v>
      </c>
      <c r="AJ66" s="137">
        <f>IF(AJ65="","",VLOOKUP(AJ65,'【記載例】シフト記号表（勤務時間帯）'!$C$6:$L$47,10,FALSE))</f>
        <v>8</v>
      </c>
      <c r="AK66" s="135">
        <f>IF(AK65="","",VLOOKUP(AK65,'【記載例】シフト記号表（勤務時間帯）'!$C$6:$L$47,10,FALSE))</f>
        <v>7.9999999999999982</v>
      </c>
      <c r="AL66" s="136">
        <f>IF(AL65="","",VLOOKUP(AL65,'【記載例】シフト記号表（勤務時間帯）'!$C$6:$L$47,10,FALSE))</f>
        <v>7.9999999999999982</v>
      </c>
      <c r="AM66" s="136" t="str">
        <f>IF(AM65="","",VLOOKUP(AM65,'【記載例】シフト記号表（勤務時間帯）'!$C$6:$L$47,10,FALSE))</f>
        <v/>
      </c>
      <c r="AN66" s="136">
        <f>IF(AN65="","",VLOOKUP(AN65,'【記載例】シフト記号表（勤務時間帯）'!$C$6:$L$47,10,FALSE))</f>
        <v>8</v>
      </c>
      <c r="AO66" s="136" t="str">
        <f>IF(AO65="","",VLOOKUP(AO65,'【記載例】シフト記号表（勤務時間帯）'!$C$6:$L$47,10,FALSE))</f>
        <v/>
      </c>
      <c r="AP66" s="136" t="str">
        <f>IF(AP65="","",VLOOKUP(AP65,'【記載例】シフト記号表（勤務時間帯）'!$C$6:$L$47,10,FALSE))</f>
        <v/>
      </c>
      <c r="AQ66" s="137">
        <f>IF(AQ65="","",VLOOKUP(AQ65,'【記載例】シフト記号表（勤務時間帯）'!$C$6:$L$47,10,FALSE))</f>
        <v>8</v>
      </c>
      <c r="AR66" s="135">
        <f>IF(AR65="","",VLOOKUP(AR65,'【記載例】シフト記号表（勤務時間帯）'!$C$6:$L$47,10,FALSE))</f>
        <v>8</v>
      </c>
      <c r="AS66" s="136">
        <f>IF(AS65="","",VLOOKUP(AS65,'【記載例】シフト記号表（勤務時間帯）'!$C$6:$L$47,10,FALSE))</f>
        <v>7.9999999999999982</v>
      </c>
      <c r="AT66" s="136">
        <f>IF(AT65="","",VLOOKUP(AT65,'【記載例】シフト記号表（勤務時間帯）'!$C$6:$L$47,10,FALSE))</f>
        <v>7.9999999999999982</v>
      </c>
      <c r="AU66" s="136" t="str">
        <f>IF(AU65="","",VLOOKUP(AU65,'【記載例】シフト記号表（勤務時間帯）'!$C$6:$L$47,10,FALSE))</f>
        <v/>
      </c>
      <c r="AV66" s="136">
        <f>IF(AV65="","",VLOOKUP(AV65,'【記載例】シフト記号表（勤務時間帯）'!$C$6:$L$47,10,FALSE))</f>
        <v>7.9999999999999982</v>
      </c>
      <c r="AW66" s="136">
        <f>IF(AW65="","",VLOOKUP(AW65,'【記載例】シフト記号表（勤務時間帯）'!$C$6:$L$47,10,FALSE))</f>
        <v>8</v>
      </c>
      <c r="AX66" s="137">
        <f>IF(AX65="","",VLOOKUP(AX65,'【記載例】シフト記号表（勤務時間帯）'!$C$6:$L$47,10,FALSE))</f>
        <v>8</v>
      </c>
      <c r="AY66" s="135" t="str">
        <f>IF(AY65="","",VLOOKUP(AY65,'【記載例】シフト記号表（勤務時間帯）'!$C$6:$L$47,10,FALSE))</f>
        <v/>
      </c>
      <c r="AZ66" s="136" t="str">
        <f>IF(AZ65="","",VLOOKUP(AZ65,'【記載例】シフト記号表（勤務時間帯）'!$C$6:$L$47,10,FALSE))</f>
        <v/>
      </c>
      <c r="BA66" s="136" t="str">
        <f>IF(BA65="","",VLOOKUP(BA65,'【記載例】シフト記号表（勤務時間帯）'!$C$6:$L$47,10,FALSE))</f>
        <v/>
      </c>
      <c r="BB66" s="235">
        <f>IF($BE$3="４週",SUM(W66:AX66),IF($BE$3="暦月",SUM(W66:BA66),""))</f>
        <v>160</v>
      </c>
      <c r="BC66" s="236"/>
      <c r="BD66" s="237">
        <f>IF($BE$3="４週",BB66/4,IF($BE$3="暦月",(BB66/($BE$8/7)),""))</f>
        <v>40</v>
      </c>
      <c r="BE66" s="236"/>
      <c r="BF66" s="232"/>
      <c r="BG66" s="233"/>
      <c r="BH66" s="233"/>
      <c r="BI66" s="233"/>
      <c r="BJ66" s="234"/>
    </row>
    <row r="67" spans="2:62" ht="20.25" customHeight="1" x14ac:dyDescent="0.4">
      <c r="B67" s="306">
        <f>B65+1</f>
        <v>26</v>
      </c>
      <c r="C67" s="162" t="s">
        <v>103</v>
      </c>
      <c r="D67" s="163"/>
      <c r="E67" s="130"/>
      <c r="F67" s="131"/>
      <c r="G67" s="130"/>
      <c r="H67" s="131"/>
      <c r="I67" s="221" t="s">
        <v>89</v>
      </c>
      <c r="J67" s="222"/>
      <c r="K67" s="225" t="s">
        <v>90</v>
      </c>
      <c r="L67" s="226"/>
      <c r="M67" s="226"/>
      <c r="N67" s="163"/>
      <c r="O67" s="264" t="s">
        <v>165</v>
      </c>
      <c r="P67" s="265"/>
      <c r="Q67" s="265"/>
      <c r="R67" s="265"/>
      <c r="S67" s="266"/>
      <c r="T67" s="147" t="s">
        <v>18</v>
      </c>
      <c r="V67" s="98"/>
      <c r="W67" s="85"/>
      <c r="X67" s="86" t="s">
        <v>205</v>
      </c>
      <c r="Y67" s="86" t="s">
        <v>206</v>
      </c>
      <c r="Z67" s="86" t="s">
        <v>206</v>
      </c>
      <c r="AA67" s="86"/>
      <c r="AB67" s="86" t="s">
        <v>204</v>
      </c>
      <c r="AC67" s="87" t="s">
        <v>223</v>
      </c>
      <c r="AD67" s="85" t="s">
        <v>206</v>
      </c>
      <c r="AE67" s="86"/>
      <c r="AF67" s="86" t="s">
        <v>206</v>
      </c>
      <c r="AG67" s="86" t="s">
        <v>206</v>
      </c>
      <c r="AH67" s="86"/>
      <c r="AI67" s="86"/>
      <c r="AJ67" s="87" t="s">
        <v>204</v>
      </c>
      <c r="AK67" s="85" t="s">
        <v>223</v>
      </c>
      <c r="AL67" s="86" t="s">
        <v>206</v>
      </c>
      <c r="AM67" s="86" t="s">
        <v>206</v>
      </c>
      <c r="AN67" s="86" t="s">
        <v>206</v>
      </c>
      <c r="AO67" s="86" t="s">
        <v>205</v>
      </c>
      <c r="AP67" s="86" t="s">
        <v>205</v>
      </c>
      <c r="AQ67" s="87"/>
      <c r="AR67" s="85" t="s">
        <v>204</v>
      </c>
      <c r="AS67" s="86" t="s">
        <v>223</v>
      </c>
      <c r="AT67" s="86" t="s">
        <v>205</v>
      </c>
      <c r="AU67" s="86" t="s">
        <v>206</v>
      </c>
      <c r="AV67" s="86"/>
      <c r="AW67" s="86"/>
      <c r="AX67" s="87" t="s">
        <v>205</v>
      </c>
      <c r="AY67" s="85"/>
      <c r="AZ67" s="86"/>
      <c r="BA67" s="88"/>
      <c r="BB67" s="217"/>
      <c r="BC67" s="218"/>
      <c r="BD67" s="219"/>
      <c r="BE67" s="220"/>
      <c r="BF67" s="229"/>
      <c r="BG67" s="230"/>
      <c r="BH67" s="230"/>
      <c r="BI67" s="230"/>
      <c r="BJ67" s="231"/>
    </row>
    <row r="68" spans="2:62" ht="20.25" customHeight="1" x14ac:dyDescent="0.4">
      <c r="B68" s="307"/>
      <c r="C68" s="164"/>
      <c r="D68" s="165"/>
      <c r="E68" s="130"/>
      <c r="F68" s="131" t="str">
        <f>C67</f>
        <v>介護職員</v>
      </c>
      <c r="G68" s="130"/>
      <c r="H68" s="131" t="str">
        <f>I67</f>
        <v>A</v>
      </c>
      <c r="I68" s="223"/>
      <c r="J68" s="224"/>
      <c r="K68" s="227"/>
      <c r="L68" s="228"/>
      <c r="M68" s="228"/>
      <c r="N68" s="165"/>
      <c r="O68" s="264"/>
      <c r="P68" s="265"/>
      <c r="Q68" s="265"/>
      <c r="R68" s="265"/>
      <c r="S68" s="266"/>
      <c r="T68" s="148" t="s">
        <v>210</v>
      </c>
      <c r="U68" s="99"/>
      <c r="V68" s="149"/>
      <c r="W68" s="135" t="str">
        <f>IF(W67="","",VLOOKUP(W67,'【記載例】シフト記号表（勤務時間帯）'!$C$6:$L$47,10,FALSE))</f>
        <v/>
      </c>
      <c r="X68" s="136">
        <f>IF(X67="","",VLOOKUP(X67,'【記載例】シフト記号表（勤務時間帯）'!$C$6:$L$47,10,FALSE))</f>
        <v>7.9999999999999982</v>
      </c>
      <c r="Y68" s="136">
        <f>IF(Y67="","",VLOOKUP(Y67,'【記載例】シフト記号表（勤務時間帯）'!$C$6:$L$47,10,FALSE))</f>
        <v>8</v>
      </c>
      <c r="Z68" s="136">
        <f>IF(Z67="","",VLOOKUP(Z67,'【記載例】シフト記号表（勤務時間帯）'!$C$6:$L$47,10,FALSE))</f>
        <v>8</v>
      </c>
      <c r="AA68" s="136" t="str">
        <f>IF(AA67="","",VLOOKUP(AA67,'【記載例】シフト記号表（勤務時間帯）'!$C$6:$L$47,10,FALSE))</f>
        <v/>
      </c>
      <c r="AB68" s="136">
        <f>IF(AB67="","",VLOOKUP(AB67,'【記載例】シフト記号表（勤務時間帯）'!$C$6:$L$47,10,FALSE))</f>
        <v>8</v>
      </c>
      <c r="AC68" s="137">
        <f>IF(AC67="","",VLOOKUP(AC67,'【記載例】シフト記号表（勤務時間帯）'!$C$6:$L$47,10,FALSE))</f>
        <v>8</v>
      </c>
      <c r="AD68" s="135">
        <f>IF(AD67="","",VLOOKUP(AD67,'【記載例】シフト記号表（勤務時間帯）'!$C$6:$L$47,10,FALSE))</f>
        <v>8</v>
      </c>
      <c r="AE68" s="136" t="str">
        <f>IF(AE67="","",VLOOKUP(AE67,'【記載例】シフト記号表（勤務時間帯）'!$C$6:$L$47,10,FALSE))</f>
        <v/>
      </c>
      <c r="AF68" s="136">
        <f>IF(AF67="","",VLOOKUP(AF67,'【記載例】シフト記号表（勤務時間帯）'!$C$6:$L$47,10,FALSE))</f>
        <v>8</v>
      </c>
      <c r="AG68" s="136">
        <f>IF(AG67="","",VLOOKUP(AG67,'【記載例】シフト記号表（勤務時間帯）'!$C$6:$L$47,10,FALSE))</f>
        <v>8</v>
      </c>
      <c r="AH68" s="136" t="str">
        <f>IF(AH67="","",VLOOKUP(AH67,'【記載例】シフト記号表（勤務時間帯）'!$C$6:$L$47,10,FALSE))</f>
        <v/>
      </c>
      <c r="AI68" s="136" t="str">
        <f>IF(AI67="","",VLOOKUP(AI67,'【記載例】シフト記号表（勤務時間帯）'!$C$6:$L$47,10,FALSE))</f>
        <v/>
      </c>
      <c r="AJ68" s="137">
        <f>IF(AJ67="","",VLOOKUP(AJ67,'【記載例】シフト記号表（勤務時間帯）'!$C$6:$L$47,10,FALSE))</f>
        <v>8</v>
      </c>
      <c r="AK68" s="135">
        <f>IF(AK67="","",VLOOKUP(AK67,'【記載例】シフト記号表（勤務時間帯）'!$C$6:$L$47,10,FALSE))</f>
        <v>8</v>
      </c>
      <c r="AL68" s="136">
        <f>IF(AL67="","",VLOOKUP(AL67,'【記載例】シフト記号表（勤務時間帯）'!$C$6:$L$47,10,FALSE))</f>
        <v>8</v>
      </c>
      <c r="AM68" s="136">
        <f>IF(AM67="","",VLOOKUP(AM67,'【記載例】シフト記号表（勤務時間帯）'!$C$6:$L$47,10,FALSE))</f>
        <v>8</v>
      </c>
      <c r="AN68" s="136">
        <f>IF(AN67="","",VLOOKUP(AN67,'【記載例】シフト記号表（勤務時間帯）'!$C$6:$L$47,10,FALSE))</f>
        <v>8</v>
      </c>
      <c r="AO68" s="136">
        <f>IF(AO67="","",VLOOKUP(AO67,'【記載例】シフト記号表（勤務時間帯）'!$C$6:$L$47,10,FALSE))</f>
        <v>7.9999999999999982</v>
      </c>
      <c r="AP68" s="136">
        <f>IF(AP67="","",VLOOKUP(AP67,'【記載例】シフト記号表（勤務時間帯）'!$C$6:$L$47,10,FALSE))</f>
        <v>7.9999999999999982</v>
      </c>
      <c r="AQ68" s="137" t="str">
        <f>IF(AQ67="","",VLOOKUP(AQ67,'【記載例】シフト記号表（勤務時間帯）'!$C$6:$L$47,10,FALSE))</f>
        <v/>
      </c>
      <c r="AR68" s="135">
        <f>IF(AR67="","",VLOOKUP(AR67,'【記載例】シフト記号表（勤務時間帯）'!$C$6:$L$47,10,FALSE))</f>
        <v>8</v>
      </c>
      <c r="AS68" s="136">
        <f>IF(AS67="","",VLOOKUP(AS67,'【記載例】シフト記号表（勤務時間帯）'!$C$6:$L$47,10,FALSE))</f>
        <v>8</v>
      </c>
      <c r="AT68" s="136">
        <f>IF(AT67="","",VLOOKUP(AT67,'【記載例】シフト記号表（勤務時間帯）'!$C$6:$L$47,10,FALSE))</f>
        <v>7.9999999999999982</v>
      </c>
      <c r="AU68" s="136">
        <f>IF(AU67="","",VLOOKUP(AU67,'【記載例】シフト記号表（勤務時間帯）'!$C$6:$L$47,10,FALSE))</f>
        <v>8</v>
      </c>
      <c r="AV68" s="136" t="str">
        <f>IF(AV67="","",VLOOKUP(AV67,'【記載例】シフト記号表（勤務時間帯）'!$C$6:$L$47,10,FALSE))</f>
        <v/>
      </c>
      <c r="AW68" s="136" t="str">
        <f>IF(AW67="","",VLOOKUP(AW67,'【記載例】シフト記号表（勤務時間帯）'!$C$6:$L$47,10,FALSE))</f>
        <v/>
      </c>
      <c r="AX68" s="137">
        <f>IF(AX67="","",VLOOKUP(AX67,'【記載例】シフト記号表（勤務時間帯）'!$C$6:$L$47,10,FALSE))</f>
        <v>7.9999999999999982</v>
      </c>
      <c r="AY68" s="135" t="str">
        <f>IF(AY67="","",VLOOKUP(AY67,'【記載例】シフト記号表（勤務時間帯）'!$C$6:$L$47,10,FALSE))</f>
        <v/>
      </c>
      <c r="AZ68" s="136" t="str">
        <f>IF(AZ67="","",VLOOKUP(AZ67,'【記載例】シフト記号表（勤務時間帯）'!$C$6:$L$47,10,FALSE))</f>
        <v/>
      </c>
      <c r="BA68" s="136" t="str">
        <f>IF(BA67="","",VLOOKUP(BA67,'【記載例】シフト記号表（勤務時間帯）'!$C$6:$L$47,10,FALSE))</f>
        <v/>
      </c>
      <c r="BB68" s="235">
        <f>IF($BE$3="４週",SUM(W68:AX68),IF($BE$3="暦月",SUM(W68:BA68),""))</f>
        <v>160</v>
      </c>
      <c r="BC68" s="236"/>
      <c r="BD68" s="237">
        <f>IF($BE$3="４週",BB68/4,IF($BE$3="暦月",(BB68/($BE$8/7)),""))</f>
        <v>40</v>
      </c>
      <c r="BE68" s="236"/>
      <c r="BF68" s="232"/>
      <c r="BG68" s="233"/>
      <c r="BH68" s="233"/>
      <c r="BI68" s="233"/>
      <c r="BJ68" s="234"/>
    </row>
    <row r="69" spans="2:62" ht="20.25" customHeight="1" x14ac:dyDescent="0.4">
      <c r="B69" s="306">
        <f>B67+1</f>
        <v>27</v>
      </c>
      <c r="C69" s="162" t="s">
        <v>103</v>
      </c>
      <c r="D69" s="163"/>
      <c r="E69" s="130"/>
      <c r="F69" s="131"/>
      <c r="G69" s="130"/>
      <c r="H69" s="131"/>
      <c r="I69" s="221" t="s">
        <v>89</v>
      </c>
      <c r="J69" s="222"/>
      <c r="K69" s="225" t="s">
        <v>90</v>
      </c>
      <c r="L69" s="226"/>
      <c r="M69" s="226"/>
      <c r="N69" s="163"/>
      <c r="O69" s="264" t="s">
        <v>166</v>
      </c>
      <c r="P69" s="265"/>
      <c r="Q69" s="265"/>
      <c r="R69" s="265"/>
      <c r="S69" s="266"/>
      <c r="T69" s="147" t="s">
        <v>18</v>
      </c>
      <c r="V69" s="98"/>
      <c r="W69" s="85" t="s">
        <v>205</v>
      </c>
      <c r="X69" s="86"/>
      <c r="Y69" s="86" t="s">
        <v>205</v>
      </c>
      <c r="Z69" s="86"/>
      <c r="AA69" s="86" t="s">
        <v>206</v>
      </c>
      <c r="AB69" s="86"/>
      <c r="AC69" s="87" t="s">
        <v>204</v>
      </c>
      <c r="AD69" s="85" t="s">
        <v>223</v>
      </c>
      <c r="AE69" s="86" t="s">
        <v>206</v>
      </c>
      <c r="AF69" s="86" t="s">
        <v>206</v>
      </c>
      <c r="AG69" s="86" t="s">
        <v>205</v>
      </c>
      <c r="AH69" s="86" t="s">
        <v>205</v>
      </c>
      <c r="AI69" s="86"/>
      <c r="AJ69" s="87" t="s">
        <v>206</v>
      </c>
      <c r="AK69" s="85" t="s">
        <v>204</v>
      </c>
      <c r="AL69" s="86" t="s">
        <v>223</v>
      </c>
      <c r="AM69" s="86" t="s">
        <v>205</v>
      </c>
      <c r="AN69" s="86"/>
      <c r="AO69" s="86" t="s">
        <v>206</v>
      </c>
      <c r="AP69" s="86" t="s">
        <v>206</v>
      </c>
      <c r="AQ69" s="87"/>
      <c r="AR69" s="85"/>
      <c r="AS69" s="86" t="s">
        <v>204</v>
      </c>
      <c r="AT69" s="86" t="s">
        <v>223</v>
      </c>
      <c r="AU69" s="86" t="s">
        <v>205</v>
      </c>
      <c r="AV69" s="86" t="s">
        <v>206</v>
      </c>
      <c r="AW69" s="86" t="s">
        <v>206</v>
      </c>
      <c r="AX69" s="87"/>
      <c r="AY69" s="85"/>
      <c r="AZ69" s="86"/>
      <c r="BA69" s="88"/>
      <c r="BB69" s="217"/>
      <c r="BC69" s="218"/>
      <c r="BD69" s="219"/>
      <c r="BE69" s="220"/>
      <c r="BF69" s="229"/>
      <c r="BG69" s="230"/>
      <c r="BH69" s="230"/>
      <c r="BI69" s="230"/>
      <c r="BJ69" s="231"/>
    </row>
    <row r="70" spans="2:62" ht="20.25" customHeight="1" x14ac:dyDescent="0.4">
      <c r="B70" s="307"/>
      <c r="C70" s="164"/>
      <c r="D70" s="165"/>
      <c r="E70" s="130"/>
      <c r="F70" s="131" t="str">
        <f>C69</f>
        <v>介護職員</v>
      </c>
      <c r="G70" s="130"/>
      <c r="H70" s="131" t="str">
        <f>I69</f>
        <v>A</v>
      </c>
      <c r="I70" s="223"/>
      <c r="J70" s="224"/>
      <c r="K70" s="227"/>
      <c r="L70" s="228"/>
      <c r="M70" s="228"/>
      <c r="N70" s="165"/>
      <c r="O70" s="264"/>
      <c r="P70" s="265"/>
      <c r="Q70" s="265"/>
      <c r="R70" s="265"/>
      <c r="S70" s="266"/>
      <c r="T70" s="148" t="s">
        <v>210</v>
      </c>
      <c r="U70" s="99"/>
      <c r="V70" s="149"/>
      <c r="W70" s="135">
        <f>IF(W69="","",VLOOKUP(W69,'【記載例】シフト記号表（勤務時間帯）'!$C$6:$L$47,10,FALSE))</f>
        <v>7.9999999999999982</v>
      </c>
      <c r="X70" s="136" t="str">
        <f>IF(X69="","",VLOOKUP(X69,'【記載例】シフト記号表（勤務時間帯）'!$C$6:$L$47,10,FALSE))</f>
        <v/>
      </c>
      <c r="Y70" s="136">
        <f>IF(Y69="","",VLOOKUP(Y69,'【記載例】シフト記号表（勤務時間帯）'!$C$6:$L$47,10,FALSE))</f>
        <v>7.9999999999999982</v>
      </c>
      <c r="Z70" s="136" t="str">
        <f>IF(Z69="","",VLOOKUP(Z69,'【記載例】シフト記号表（勤務時間帯）'!$C$6:$L$47,10,FALSE))</f>
        <v/>
      </c>
      <c r="AA70" s="136">
        <f>IF(AA69="","",VLOOKUP(AA69,'【記載例】シフト記号表（勤務時間帯）'!$C$6:$L$47,10,FALSE))</f>
        <v>8</v>
      </c>
      <c r="AB70" s="136" t="str">
        <f>IF(AB69="","",VLOOKUP(AB69,'【記載例】シフト記号表（勤務時間帯）'!$C$6:$L$47,10,FALSE))</f>
        <v/>
      </c>
      <c r="AC70" s="137">
        <f>IF(AC69="","",VLOOKUP(AC69,'【記載例】シフト記号表（勤務時間帯）'!$C$6:$L$47,10,FALSE))</f>
        <v>8</v>
      </c>
      <c r="AD70" s="135">
        <f>IF(AD69="","",VLOOKUP(AD69,'【記載例】シフト記号表（勤務時間帯）'!$C$6:$L$47,10,FALSE))</f>
        <v>8</v>
      </c>
      <c r="AE70" s="136">
        <f>IF(AE69="","",VLOOKUP(AE69,'【記載例】シフト記号表（勤務時間帯）'!$C$6:$L$47,10,FALSE))</f>
        <v>8</v>
      </c>
      <c r="AF70" s="136">
        <f>IF(AF69="","",VLOOKUP(AF69,'【記載例】シフト記号表（勤務時間帯）'!$C$6:$L$47,10,FALSE))</f>
        <v>8</v>
      </c>
      <c r="AG70" s="136">
        <f>IF(AG69="","",VLOOKUP(AG69,'【記載例】シフト記号表（勤務時間帯）'!$C$6:$L$47,10,FALSE))</f>
        <v>7.9999999999999982</v>
      </c>
      <c r="AH70" s="136">
        <f>IF(AH69="","",VLOOKUP(AH69,'【記載例】シフト記号表（勤務時間帯）'!$C$6:$L$47,10,FALSE))</f>
        <v>7.9999999999999982</v>
      </c>
      <c r="AI70" s="136" t="str">
        <f>IF(AI69="","",VLOOKUP(AI69,'【記載例】シフト記号表（勤務時間帯）'!$C$6:$L$47,10,FALSE))</f>
        <v/>
      </c>
      <c r="AJ70" s="137">
        <f>IF(AJ69="","",VLOOKUP(AJ69,'【記載例】シフト記号表（勤務時間帯）'!$C$6:$L$47,10,FALSE))</f>
        <v>8</v>
      </c>
      <c r="AK70" s="135">
        <f>IF(AK69="","",VLOOKUP(AK69,'【記載例】シフト記号表（勤務時間帯）'!$C$6:$L$47,10,FALSE))</f>
        <v>8</v>
      </c>
      <c r="AL70" s="136">
        <f>IF(AL69="","",VLOOKUP(AL69,'【記載例】シフト記号表（勤務時間帯）'!$C$6:$L$47,10,FALSE))</f>
        <v>8</v>
      </c>
      <c r="AM70" s="136">
        <f>IF(AM69="","",VLOOKUP(AM69,'【記載例】シフト記号表（勤務時間帯）'!$C$6:$L$47,10,FALSE))</f>
        <v>7.9999999999999982</v>
      </c>
      <c r="AN70" s="136" t="str">
        <f>IF(AN69="","",VLOOKUP(AN69,'【記載例】シフト記号表（勤務時間帯）'!$C$6:$L$47,10,FALSE))</f>
        <v/>
      </c>
      <c r="AO70" s="136">
        <f>IF(AO69="","",VLOOKUP(AO69,'【記載例】シフト記号表（勤務時間帯）'!$C$6:$L$47,10,FALSE))</f>
        <v>8</v>
      </c>
      <c r="AP70" s="136">
        <f>IF(AP69="","",VLOOKUP(AP69,'【記載例】シフト記号表（勤務時間帯）'!$C$6:$L$47,10,FALSE))</f>
        <v>8</v>
      </c>
      <c r="AQ70" s="137" t="str">
        <f>IF(AQ69="","",VLOOKUP(AQ69,'【記載例】シフト記号表（勤務時間帯）'!$C$6:$L$47,10,FALSE))</f>
        <v/>
      </c>
      <c r="AR70" s="135" t="str">
        <f>IF(AR69="","",VLOOKUP(AR69,'【記載例】シフト記号表（勤務時間帯）'!$C$6:$L$47,10,FALSE))</f>
        <v/>
      </c>
      <c r="AS70" s="136">
        <f>IF(AS69="","",VLOOKUP(AS69,'【記載例】シフト記号表（勤務時間帯）'!$C$6:$L$47,10,FALSE))</f>
        <v>8</v>
      </c>
      <c r="AT70" s="136">
        <f>IF(AT69="","",VLOOKUP(AT69,'【記載例】シフト記号表（勤務時間帯）'!$C$6:$L$47,10,FALSE))</f>
        <v>8</v>
      </c>
      <c r="AU70" s="136">
        <f>IF(AU69="","",VLOOKUP(AU69,'【記載例】シフト記号表（勤務時間帯）'!$C$6:$L$47,10,FALSE))</f>
        <v>7.9999999999999982</v>
      </c>
      <c r="AV70" s="136">
        <f>IF(AV69="","",VLOOKUP(AV69,'【記載例】シフト記号表（勤務時間帯）'!$C$6:$L$47,10,FALSE))</f>
        <v>8</v>
      </c>
      <c r="AW70" s="136">
        <f>IF(AW69="","",VLOOKUP(AW69,'【記載例】シフト記号表（勤務時間帯）'!$C$6:$L$47,10,FALSE))</f>
        <v>8</v>
      </c>
      <c r="AX70" s="137" t="str">
        <f>IF(AX69="","",VLOOKUP(AX69,'【記載例】シフト記号表（勤務時間帯）'!$C$6:$L$47,10,FALSE))</f>
        <v/>
      </c>
      <c r="AY70" s="135" t="str">
        <f>IF(AY69="","",VLOOKUP(AY69,'【記載例】シフト記号表（勤務時間帯）'!$C$6:$L$47,10,FALSE))</f>
        <v/>
      </c>
      <c r="AZ70" s="136" t="str">
        <f>IF(AZ69="","",VLOOKUP(AZ69,'【記載例】シフト記号表（勤務時間帯）'!$C$6:$L$47,10,FALSE))</f>
        <v/>
      </c>
      <c r="BA70" s="136" t="str">
        <f>IF(BA69="","",VLOOKUP(BA69,'【記載例】シフト記号表（勤務時間帯）'!$C$6:$L$47,10,FALSE))</f>
        <v/>
      </c>
      <c r="BB70" s="235">
        <f>IF($BE$3="４週",SUM(W70:AX70),IF($BE$3="暦月",SUM(W70:BA70),""))</f>
        <v>160</v>
      </c>
      <c r="BC70" s="236"/>
      <c r="BD70" s="237">
        <f>IF($BE$3="４週",BB70/4,IF($BE$3="暦月",(BB70/($BE$8/7)),""))</f>
        <v>40</v>
      </c>
      <c r="BE70" s="236"/>
      <c r="BF70" s="232"/>
      <c r="BG70" s="233"/>
      <c r="BH70" s="233"/>
      <c r="BI70" s="233"/>
      <c r="BJ70" s="234"/>
    </row>
    <row r="71" spans="2:62" ht="20.25" customHeight="1" x14ac:dyDescent="0.4">
      <c r="B71" s="306">
        <f>B69+1</f>
        <v>28</v>
      </c>
      <c r="C71" s="162" t="s">
        <v>103</v>
      </c>
      <c r="D71" s="163"/>
      <c r="E71" s="130"/>
      <c r="F71" s="131"/>
      <c r="G71" s="130"/>
      <c r="H71" s="131"/>
      <c r="I71" s="221" t="s">
        <v>89</v>
      </c>
      <c r="J71" s="222"/>
      <c r="K71" s="225" t="s">
        <v>90</v>
      </c>
      <c r="L71" s="226"/>
      <c r="M71" s="226"/>
      <c r="N71" s="163"/>
      <c r="O71" s="264" t="s">
        <v>167</v>
      </c>
      <c r="P71" s="265"/>
      <c r="Q71" s="265"/>
      <c r="R71" s="265"/>
      <c r="S71" s="266"/>
      <c r="T71" s="147" t="s">
        <v>18</v>
      </c>
      <c r="V71" s="98"/>
      <c r="W71" s="85" t="s">
        <v>273</v>
      </c>
      <c r="X71" s="86"/>
      <c r="Y71" s="86" t="s">
        <v>206</v>
      </c>
      <c r="Z71" s="86" t="s">
        <v>205</v>
      </c>
      <c r="AA71" s="86" t="s">
        <v>205</v>
      </c>
      <c r="AB71" s="86" t="s">
        <v>205</v>
      </c>
      <c r="AC71" s="87"/>
      <c r="AD71" s="85" t="s">
        <v>204</v>
      </c>
      <c r="AE71" s="86" t="s">
        <v>223</v>
      </c>
      <c r="AF71" s="86" t="s">
        <v>205</v>
      </c>
      <c r="AG71" s="86"/>
      <c r="AH71" s="86" t="s">
        <v>206</v>
      </c>
      <c r="AI71" s="86" t="s">
        <v>206</v>
      </c>
      <c r="AJ71" s="87"/>
      <c r="AK71" s="85"/>
      <c r="AL71" s="86" t="s">
        <v>204</v>
      </c>
      <c r="AM71" s="86" t="s">
        <v>223</v>
      </c>
      <c r="AN71" s="86" t="s">
        <v>205</v>
      </c>
      <c r="AO71" s="86"/>
      <c r="AP71" s="86" t="s">
        <v>206</v>
      </c>
      <c r="AQ71" s="87" t="s">
        <v>206</v>
      </c>
      <c r="AR71" s="85" t="s">
        <v>206</v>
      </c>
      <c r="AS71" s="86"/>
      <c r="AT71" s="86" t="s">
        <v>204</v>
      </c>
      <c r="AU71" s="86" t="s">
        <v>223</v>
      </c>
      <c r="AV71" s="86" t="s">
        <v>205</v>
      </c>
      <c r="AW71" s="86"/>
      <c r="AX71" s="87" t="s">
        <v>206</v>
      </c>
      <c r="AY71" s="85"/>
      <c r="AZ71" s="86"/>
      <c r="BA71" s="88"/>
      <c r="BB71" s="217"/>
      <c r="BC71" s="218"/>
      <c r="BD71" s="219"/>
      <c r="BE71" s="220"/>
      <c r="BF71" s="229"/>
      <c r="BG71" s="230"/>
      <c r="BH71" s="230"/>
      <c r="BI71" s="230"/>
      <c r="BJ71" s="231"/>
    </row>
    <row r="72" spans="2:62" ht="20.25" customHeight="1" x14ac:dyDescent="0.4">
      <c r="B72" s="307"/>
      <c r="C72" s="164"/>
      <c r="D72" s="165"/>
      <c r="E72" s="130"/>
      <c r="F72" s="131" t="str">
        <f>C71</f>
        <v>介護職員</v>
      </c>
      <c r="G72" s="130"/>
      <c r="H72" s="131" t="str">
        <f>I71</f>
        <v>A</v>
      </c>
      <c r="I72" s="223"/>
      <c r="J72" s="224"/>
      <c r="K72" s="227"/>
      <c r="L72" s="228"/>
      <c r="M72" s="228"/>
      <c r="N72" s="165"/>
      <c r="O72" s="264"/>
      <c r="P72" s="265"/>
      <c r="Q72" s="265"/>
      <c r="R72" s="265"/>
      <c r="S72" s="266"/>
      <c r="T72" s="148" t="s">
        <v>210</v>
      </c>
      <c r="U72" s="99"/>
      <c r="V72" s="149"/>
      <c r="W72" s="135">
        <f>IF(W71="","",VLOOKUP(W71,'【記載例】シフト記号表（勤務時間帯）'!$C$6:$L$47,10,FALSE))</f>
        <v>8</v>
      </c>
      <c r="X72" s="136" t="str">
        <f>IF(X71="","",VLOOKUP(X71,'【記載例】シフト記号表（勤務時間帯）'!$C$6:$L$47,10,FALSE))</f>
        <v/>
      </c>
      <c r="Y72" s="136">
        <f>IF(Y71="","",VLOOKUP(Y71,'【記載例】シフト記号表（勤務時間帯）'!$C$6:$L$47,10,FALSE))</f>
        <v>8</v>
      </c>
      <c r="Z72" s="136">
        <f>IF(Z71="","",VLOOKUP(Z71,'【記載例】シフト記号表（勤務時間帯）'!$C$6:$L$47,10,FALSE))</f>
        <v>7.9999999999999982</v>
      </c>
      <c r="AA72" s="136">
        <f>IF(AA71="","",VLOOKUP(AA71,'【記載例】シフト記号表（勤務時間帯）'!$C$6:$L$47,10,FALSE))</f>
        <v>7.9999999999999982</v>
      </c>
      <c r="AB72" s="136">
        <f>IF(AB71="","",VLOOKUP(AB71,'【記載例】シフト記号表（勤務時間帯）'!$C$6:$L$47,10,FALSE))</f>
        <v>7.9999999999999982</v>
      </c>
      <c r="AC72" s="137" t="str">
        <f>IF(AC71="","",VLOOKUP(AC71,'【記載例】シフト記号表（勤務時間帯）'!$C$6:$L$47,10,FALSE))</f>
        <v/>
      </c>
      <c r="AD72" s="135">
        <f>IF(AD71="","",VLOOKUP(AD71,'【記載例】シフト記号表（勤務時間帯）'!$C$6:$L$47,10,FALSE))</f>
        <v>8</v>
      </c>
      <c r="AE72" s="136">
        <f>IF(AE71="","",VLOOKUP(AE71,'【記載例】シフト記号表（勤務時間帯）'!$C$6:$L$47,10,FALSE))</f>
        <v>8</v>
      </c>
      <c r="AF72" s="136">
        <f>IF(AF71="","",VLOOKUP(AF71,'【記載例】シフト記号表（勤務時間帯）'!$C$6:$L$47,10,FALSE))</f>
        <v>7.9999999999999982</v>
      </c>
      <c r="AG72" s="136" t="str">
        <f>IF(AG71="","",VLOOKUP(AG71,'【記載例】シフト記号表（勤務時間帯）'!$C$6:$L$47,10,FALSE))</f>
        <v/>
      </c>
      <c r="AH72" s="136">
        <f>IF(AH71="","",VLOOKUP(AH71,'【記載例】シフト記号表（勤務時間帯）'!$C$6:$L$47,10,FALSE))</f>
        <v>8</v>
      </c>
      <c r="AI72" s="136">
        <f>IF(AI71="","",VLOOKUP(AI71,'【記載例】シフト記号表（勤務時間帯）'!$C$6:$L$47,10,FALSE))</f>
        <v>8</v>
      </c>
      <c r="AJ72" s="137" t="str">
        <f>IF(AJ71="","",VLOOKUP(AJ71,'【記載例】シフト記号表（勤務時間帯）'!$C$6:$L$47,10,FALSE))</f>
        <v/>
      </c>
      <c r="AK72" s="135" t="str">
        <f>IF(AK71="","",VLOOKUP(AK71,'【記載例】シフト記号表（勤務時間帯）'!$C$6:$L$47,10,FALSE))</f>
        <v/>
      </c>
      <c r="AL72" s="136">
        <f>IF(AL71="","",VLOOKUP(AL71,'【記載例】シフト記号表（勤務時間帯）'!$C$6:$L$47,10,FALSE))</f>
        <v>8</v>
      </c>
      <c r="AM72" s="136">
        <f>IF(AM71="","",VLOOKUP(AM71,'【記載例】シフト記号表（勤務時間帯）'!$C$6:$L$47,10,FALSE))</f>
        <v>8</v>
      </c>
      <c r="AN72" s="136">
        <f>IF(AN71="","",VLOOKUP(AN71,'【記載例】シフト記号表（勤務時間帯）'!$C$6:$L$47,10,FALSE))</f>
        <v>7.9999999999999982</v>
      </c>
      <c r="AO72" s="136" t="str">
        <f>IF(AO71="","",VLOOKUP(AO71,'【記載例】シフト記号表（勤務時間帯）'!$C$6:$L$47,10,FALSE))</f>
        <v/>
      </c>
      <c r="AP72" s="136">
        <f>IF(AP71="","",VLOOKUP(AP71,'【記載例】シフト記号表（勤務時間帯）'!$C$6:$L$47,10,FALSE))</f>
        <v>8</v>
      </c>
      <c r="AQ72" s="137">
        <f>IF(AQ71="","",VLOOKUP(AQ71,'【記載例】シフト記号表（勤務時間帯）'!$C$6:$L$47,10,FALSE))</f>
        <v>8</v>
      </c>
      <c r="AR72" s="135">
        <f>IF(AR71="","",VLOOKUP(AR71,'【記載例】シフト記号表（勤務時間帯）'!$C$6:$L$47,10,FALSE))</f>
        <v>8</v>
      </c>
      <c r="AS72" s="136" t="str">
        <f>IF(AS71="","",VLOOKUP(AS71,'【記載例】シフト記号表（勤務時間帯）'!$C$6:$L$47,10,FALSE))</f>
        <v/>
      </c>
      <c r="AT72" s="136">
        <f>IF(AT71="","",VLOOKUP(AT71,'【記載例】シフト記号表（勤務時間帯）'!$C$6:$L$47,10,FALSE))</f>
        <v>8</v>
      </c>
      <c r="AU72" s="136">
        <f>IF(AU71="","",VLOOKUP(AU71,'【記載例】シフト記号表（勤務時間帯）'!$C$6:$L$47,10,FALSE))</f>
        <v>8</v>
      </c>
      <c r="AV72" s="136">
        <f>IF(AV71="","",VLOOKUP(AV71,'【記載例】シフト記号表（勤務時間帯）'!$C$6:$L$47,10,FALSE))</f>
        <v>7.9999999999999982</v>
      </c>
      <c r="AW72" s="136" t="str">
        <f>IF(AW71="","",VLOOKUP(AW71,'【記載例】シフト記号表（勤務時間帯）'!$C$6:$L$47,10,FALSE))</f>
        <v/>
      </c>
      <c r="AX72" s="137">
        <f>IF(AX71="","",VLOOKUP(AX71,'【記載例】シフト記号表（勤務時間帯）'!$C$6:$L$47,10,FALSE))</f>
        <v>8</v>
      </c>
      <c r="AY72" s="135" t="str">
        <f>IF(AY71="","",VLOOKUP(AY71,'【記載例】シフト記号表（勤務時間帯）'!$C$6:$L$47,10,FALSE))</f>
        <v/>
      </c>
      <c r="AZ72" s="136" t="str">
        <f>IF(AZ71="","",VLOOKUP(AZ71,'【記載例】シフト記号表（勤務時間帯）'!$C$6:$L$47,10,FALSE))</f>
        <v/>
      </c>
      <c r="BA72" s="136" t="str">
        <f>IF(BA71="","",VLOOKUP(BA71,'【記載例】シフト記号表（勤務時間帯）'!$C$6:$L$47,10,FALSE))</f>
        <v/>
      </c>
      <c r="BB72" s="235">
        <f>IF($BE$3="４週",SUM(W72:AX72),IF($BE$3="暦月",SUM(W72:BA72),""))</f>
        <v>160</v>
      </c>
      <c r="BC72" s="236"/>
      <c r="BD72" s="237">
        <f>IF($BE$3="４週",BB72/4,IF($BE$3="暦月",(BB72/($BE$8/7)),""))</f>
        <v>40</v>
      </c>
      <c r="BE72" s="236"/>
      <c r="BF72" s="232"/>
      <c r="BG72" s="233"/>
      <c r="BH72" s="233"/>
      <c r="BI72" s="233"/>
      <c r="BJ72" s="234"/>
    </row>
    <row r="73" spans="2:62" ht="20.25" customHeight="1" x14ac:dyDescent="0.4">
      <c r="B73" s="306">
        <f>B71+1</f>
        <v>29</v>
      </c>
      <c r="C73" s="162" t="s">
        <v>103</v>
      </c>
      <c r="D73" s="163"/>
      <c r="E73" s="130"/>
      <c r="F73" s="131"/>
      <c r="G73" s="130"/>
      <c r="H73" s="131"/>
      <c r="I73" s="221" t="s">
        <v>100</v>
      </c>
      <c r="J73" s="222"/>
      <c r="K73" s="225" t="s">
        <v>90</v>
      </c>
      <c r="L73" s="226"/>
      <c r="M73" s="226"/>
      <c r="N73" s="163"/>
      <c r="O73" s="264" t="s">
        <v>168</v>
      </c>
      <c r="P73" s="265"/>
      <c r="Q73" s="265"/>
      <c r="R73" s="265"/>
      <c r="S73" s="266"/>
      <c r="T73" s="147" t="s">
        <v>18</v>
      </c>
      <c r="V73" s="98"/>
      <c r="W73" s="85" t="s">
        <v>206</v>
      </c>
      <c r="X73" s="86"/>
      <c r="Y73" s="86"/>
      <c r="Z73" s="86" t="s">
        <v>206</v>
      </c>
      <c r="AA73" s="86"/>
      <c r="AB73" s="86" t="s">
        <v>206</v>
      </c>
      <c r="AC73" s="87" t="s">
        <v>206</v>
      </c>
      <c r="AD73" s="85"/>
      <c r="AE73" s="86" t="s">
        <v>206</v>
      </c>
      <c r="AF73" s="86"/>
      <c r="AG73" s="86"/>
      <c r="AH73" s="86" t="s">
        <v>206</v>
      </c>
      <c r="AI73" s="86" t="s">
        <v>205</v>
      </c>
      <c r="AJ73" s="87" t="s">
        <v>205</v>
      </c>
      <c r="AK73" s="85" t="s">
        <v>206</v>
      </c>
      <c r="AL73" s="86"/>
      <c r="AM73" s="86" t="s">
        <v>206</v>
      </c>
      <c r="AN73" s="86"/>
      <c r="AO73" s="86" t="s">
        <v>206</v>
      </c>
      <c r="AP73" s="86"/>
      <c r="AQ73" s="87" t="s">
        <v>205</v>
      </c>
      <c r="AR73" s="85" t="s">
        <v>205</v>
      </c>
      <c r="AS73" s="86" t="s">
        <v>206</v>
      </c>
      <c r="AT73" s="86"/>
      <c r="AU73" s="86" t="s">
        <v>206</v>
      </c>
      <c r="AV73" s="86"/>
      <c r="AW73" s="86" t="s">
        <v>205</v>
      </c>
      <c r="AX73" s="87"/>
      <c r="AY73" s="85"/>
      <c r="AZ73" s="86"/>
      <c r="BA73" s="88"/>
      <c r="BB73" s="217"/>
      <c r="BC73" s="218"/>
      <c r="BD73" s="219"/>
      <c r="BE73" s="220"/>
      <c r="BF73" s="229"/>
      <c r="BG73" s="230"/>
      <c r="BH73" s="230"/>
      <c r="BI73" s="230"/>
      <c r="BJ73" s="231"/>
    </row>
    <row r="74" spans="2:62" ht="20.25" customHeight="1" x14ac:dyDescent="0.4">
      <c r="B74" s="307"/>
      <c r="C74" s="297"/>
      <c r="D74" s="298"/>
      <c r="E74" s="158"/>
      <c r="F74" s="159" t="str">
        <f>C73</f>
        <v>介護職員</v>
      </c>
      <c r="G74" s="158"/>
      <c r="H74" s="159" t="str">
        <f>I73</f>
        <v>C</v>
      </c>
      <c r="I74" s="299"/>
      <c r="J74" s="300"/>
      <c r="K74" s="301"/>
      <c r="L74" s="302"/>
      <c r="M74" s="302"/>
      <c r="N74" s="298"/>
      <c r="O74" s="264"/>
      <c r="P74" s="265"/>
      <c r="Q74" s="265"/>
      <c r="R74" s="265"/>
      <c r="S74" s="266"/>
      <c r="T74" s="148" t="s">
        <v>210</v>
      </c>
      <c r="U74" s="99"/>
      <c r="V74" s="149"/>
      <c r="W74" s="135">
        <f>IF(W73="","",VLOOKUP(W73,'【記載例】シフト記号表（勤務時間帯）'!$C$6:$L$47,10,FALSE))</f>
        <v>8</v>
      </c>
      <c r="X74" s="136" t="str">
        <f>IF(X73="","",VLOOKUP(X73,'【記載例】シフト記号表（勤務時間帯）'!$C$6:$L$47,10,FALSE))</f>
        <v/>
      </c>
      <c r="Y74" s="136" t="str">
        <f>IF(Y73="","",VLOOKUP(Y73,'【記載例】シフト記号表（勤務時間帯）'!$C$6:$L$47,10,FALSE))</f>
        <v/>
      </c>
      <c r="Z74" s="136">
        <f>IF(Z73="","",VLOOKUP(Z73,'【記載例】シフト記号表（勤務時間帯）'!$C$6:$L$47,10,FALSE))</f>
        <v>8</v>
      </c>
      <c r="AA74" s="136" t="str">
        <f>IF(AA73="","",VLOOKUP(AA73,'【記載例】シフト記号表（勤務時間帯）'!$C$6:$L$47,10,FALSE))</f>
        <v/>
      </c>
      <c r="AB74" s="136">
        <f>IF(AB73="","",VLOOKUP(AB73,'【記載例】シフト記号表（勤務時間帯）'!$C$6:$L$47,10,FALSE))</f>
        <v>8</v>
      </c>
      <c r="AC74" s="137">
        <f>IF(AC73="","",VLOOKUP(AC73,'【記載例】シフト記号表（勤務時間帯）'!$C$6:$L$47,10,FALSE))</f>
        <v>8</v>
      </c>
      <c r="AD74" s="135" t="str">
        <f>IF(AD73="","",VLOOKUP(AD73,'【記載例】シフト記号表（勤務時間帯）'!$C$6:$L$47,10,FALSE))</f>
        <v/>
      </c>
      <c r="AE74" s="136">
        <f>IF(AE73="","",VLOOKUP(AE73,'【記載例】シフト記号表（勤務時間帯）'!$C$6:$L$47,10,FALSE))</f>
        <v>8</v>
      </c>
      <c r="AF74" s="136" t="str">
        <f>IF(AF73="","",VLOOKUP(AF73,'【記載例】シフト記号表（勤務時間帯）'!$C$6:$L$47,10,FALSE))</f>
        <v/>
      </c>
      <c r="AG74" s="136" t="str">
        <f>IF(AG73="","",VLOOKUP(AG73,'【記載例】シフト記号表（勤務時間帯）'!$C$6:$L$47,10,FALSE))</f>
        <v/>
      </c>
      <c r="AH74" s="136">
        <f>IF(AH73="","",VLOOKUP(AH73,'【記載例】シフト記号表（勤務時間帯）'!$C$6:$L$47,10,FALSE))</f>
        <v>8</v>
      </c>
      <c r="AI74" s="136">
        <f>IF(AI73="","",VLOOKUP(AI73,'【記載例】シフト記号表（勤務時間帯）'!$C$6:$L$47,10,FALSE))</f>
        <v>7.9999999999999982</v>
      </c>
      <c r="AJ74" s="137">
        <f>IF(AJ73="","",VLOOKUP(AJ73,'【記載例】シフト記号表（勤務時間帯）'!$C$6:$L$47,10,FALSE))</f>
        <v>7.9999999999999982</v>
      </c>
      <c r="AK74" s="135">
        <f>IF(AK73="","",VLOOKUP(AK73,'【記載例】シフト記号表（勤務時間帯）'!$C$6:$L$47,10,FALSE))</f>
        <v>8</v>
      </c>
      <c r="AL74" s="136" t="str">
        <f>IF(AL73="","",VLOOKUP(AL73,'【記載例】シフト記号表（勤務時間帯）'!$C$6:$L$47,10,FALSE))</f>
        <v/>
      </c>
      <c r="AM74" s="136">
        <f>IF(AM73="","",VLOOKUP(AM73,'【記載例】シフト記号表（勤務時間帯）'!$C$6:$L$47,10,FALSE))</f>
        <v>8</v>
      </c>
      <c r="AN74" s="136" t="str">
        <f>IF(AN73="","",VLOOKUP(AN73,'【記載例】シフト記号表（勤務時間帯）'!$C$6:$L$47,10,FALSE))</f>
        <v/>
      </c>
      <c r="AO74" s="136">
        <f>IF(AO73="","",VLOOKUP(AO73,'【記載例】シフト記号表（勤務時間帯）'!$C$6:$L$47,10,FALSE))</f>
        <v>8</v>
      </c>
      <c r="AP74" s="136" t="str">
        <f>IF(AP73="","",VLOOKUP(AP73,'【記載例】シフト記号表（勤務時間帯）'!$C$6:$L$47,10,FALSE))</f>
        <v/>
      </c>
      <c r="AQ74" s="137">
        <f>IF(AQ73="","",VLOOKUP(AQ73,'【記載例】シフト記号表（勤務時間帯）'!$C$6:$L$47,10,FALSE))</f>
        <v>7.9999999999999982</v>
      </c>
      <c r="AR74" s="135">
        <f>IF(AR73="","",VLOOKUP(AR73,'【記載例】シフト記号表（勤務時間帯）'!$C$6:$L$47,10,FALSE))</f>
        <v>7.9999999999999982</v>
      </c>
      <c r="AS74" s="136">
        <f>IF(AS73="","",VLOOKUP(AS73,'【記載例】シフト記号表（勤務時間帯）'!$C$6:$L$47,10,FALSE))</f>
        <v>8</v>
      </c>
      <c r="AT74" s="136" t="str">
        <f>IF(AT73="","",VLOOKUP(AT73,'【記載例】シフト記号表（勤務時間帯）'!$C$6:$L$47,10,FALSE))</f>
        <v/>
      </c>
      <c r="AU74" s="136">
        <f>IF(AU73="","",VLOOKUP(AU73,'【記載例】シフト記号表（勤務時間帯）'!$C$6:$L$47,10,FALSE))</f>
        <v>8</v>
      </c>
      <c r="AV74" s="136" t="str">
        <f>IF(AV73="","",VLOOKUP(AV73,'【記載例】シフト記号表（勤務時間帯）'!$C$6:$L$47,10,FALSE))</f>
        <v/>
      </c>
      <c r="AW74" s="136">
        <f>IF(AW73="","",VLOOKUP(AW73,'【記載例】シフト記号表（勤務時間帯）'!$C$6:$L$47,10,FALSE))</f>
        <v>7.9999999999999982</v>
      </c>
      <c r="AX74" s="137" t="str">
        <f>IF(AX73="","",VLOOKUP(AX73,'【記載例】シフト記号表（勤務時間帯）'!$C$6:$L$47,10,FALSE))</f>
        <v/>
      </c>
      <c r="AY74" s="135" t="str">
        <f>IF(AY73="","",VLOOKUP(AY73,'【記載例】シフト記号表（勤務時間帯）'!$C$6:$L$47,10,FALSE))</f>
        <v/>
      </c>
      <c r="AZ74" s="136" t="str">
        <f>IF(AZ73="","",VLOOKUP(AZ73,'【記載例】シフト記号表（勤務時間帯）'!$C$6:$L$47,10,FALSE))</f>
        <v/>
      </c>
      <c r="BA74" s="136" t="str">
        <f>IF(BA73="","",VLOOKUP(BA73,'【記載例】シフト記号表（勤務時間帯）'!$C$6:$L$47,10,FALSE))</f>
        <v/>
      </c>
      <c r="BB74" s="294">
        <f>IF($BE$3="４週",SUM(W74:AX74),IF($BE$3="暦月",SUM(W74:BA74),""))</f>
        <v>128</v>
      </c>
      <c r="BC74" s="295"/>
      <c r="BD74" s="296">
        <f>IF($BE$3="４週",BB74/4,IF($BE$3="暦月",(BB74/($BE$8/7)),""))</f>
        <v>32</v>
      </c>
      <c r="BE74" s="295"/>
      <c r="BF74" s="291"/>
      <c r="BG74" s="292"/>
      <c r="BH74" s="292"/>
      <c r="BI74" s="292"/>
      <c r="BJ74" s="293"/>
    </row>
    <row r="75" spans="2:62" ht="20.25" customHeight="1" x14ac:dyDescent="0.4">
      <c r="B75" s="306">
        <f>B73+1</f>
        <v>30</v>
      </c>
      <c r="C75" s="162"/>
      <c r="D75" s="163"/>
      <c r="E75" s="132"/>
      <c r="F75" s="133"/>
      <c r="G75" s="132"/>
      <c r="H75" s="133"/>
      <c r="I75" s="221"/>
      <c r="J75" s="222"/>
      <c r="K75" s="225"/>
      <c r="L75" s="226"/>
      <c r="M75" s="226"/>
      <c r="N75" s="163"/>
      <c r="O75" s="264"/>
      <c r="P75" s="265"/>
      <c r="Q75" s="265"/>
      <c r="R75" s="265"/>
      <c r="S75" s="266"/>
      <c r="T75" s="100" t="s">
        <v>18</v>
      </c>
      <c r="U75" s="101"/>
      <c r="V75" s="102"/>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217"/>
      <c r="BC75" s="218"/>
      <c r="BD75" s="219"/>
      <c r="BE75" s="220"/>
      <c r="BF75" s="229"/>
      <c r="BG75" s="230"/>
      <c r="BH75" s="230"/>
      <c r="BI75" s="230"/>
      <c r="BJ75" s="231"/>
    </row>
    <row r="76" spans="2:62" ht="20.25" customHeight="1" thickBot="1" x14ac:dyDescent="0.45">
      <c r="B76" s="308"/>
      <c r="C76" s="258"/>
      <c r="D76" s="259"/>
      <c r="E76" s="142"/>
      <c r="F76" s="143">
        <f>C76</f>
        <v>0</v>
      </c>
      <c r="G76" s="142"/>
      <c r="H76" s="143">
        <f>I76</f>
        <v>0</v>
      </c>
      <c r="I76" s="260"/>
      <c r="J76" s="261"/>
      <c r="K76" s="262"/>
      <c r="L76" s="263"/>
      <c r="M76" s="263"/>
      <c r="N76" s="259"/>
      <c r="O76" s="267"/>
      <c r="P76" s="268"/>
      <c r="Q76" s="268"/>
      <c r="R76" s="268"/>
      <c r="S76" s="269"/>
      <c r="T76" s="144" t="s">
        <v>210</v>
      </c>
      <c r="U76" s="145"/>
      <c r="V76" s="146"/>
      <c r="W76" s="138" t="str">
        <f>IF(W75="","",VLOOKUP(W75,'【記載例】シフト記号表（勤務時間帯）'!$C$6:$L$47,10,FALSE))</f>
        <v/>
      </c>
      <c r="X76" s="139" t="str">
        <f>IF(X75="","",VLOOKUP(X75,'【記載例】シフト記号表（勤務時間帯）'!$C$6:$L$47,10,FALSE))</f>
        <v/>
      </c>
      <c r="Y76" s="139" t="str">
        <f>IF(Y75="","",VLOOKUP(Y75,'【記載例】シフト記号表（勤務時間帯）'!$C$6:$L$47,10,FALSE))</f>
        <v/>
      </c>
      <c r="Z76" s="139" t="str">
        <f>IF(Z75="","",VLOOKUP(Z75,'【記載例】シフト記号表（勤務時間帯）'!$C$6:$L$47,10,FALSE))</f>
        <v/>
      </c>
      <c r="AA76" s="139" t="str">
        <f>IF(AA75="","",VLOOKUP(AA75,'【記載例】シフト記号表（勤務時間帯）'!$C$6:$L$47,10,FALSE))</f>
        <v/>
      </c>
      <c r="AB76" s="139" t="str">
        <f>IF(AB75="","",VLOOKUP(AB75,'【記載例】シフト記号表（勤務時間帯）'!$C$6:$L$47,10,FALSE))</f>
        <v/>
      </c>
      <c r="AC76" s="140" t="str">
        <f>IF(AC75="","",VLOOKUP(AC75,'【記載例】シフト記号表（勤務時間帯）'!$C$6:$L$47,10,FALSE))</f>
        <v/>
      </c>
      <c r="AD76" s="138" t="str">
        <f>IF(AD75="","",VLOOKUP(AD75,'【記載例】シフト記号表（勤務時間帯）'!$C$6:$L$47,10,FALSE))</f>
        <v/>
      </c>
      <c r="AE76" s="139" t="str">
        <f>IF(AE75="","",VLOOKUP(AE75,'【記載例】シフト記号表（勤務時間帯）'!$C$6:$L$47,10,FALSE))</f>
        <v/>
      </c>
      <c r="AF76" s="139" t="str">
        <f>IF(AF75="","",VLOOKUP(AF75,'【記載例】シフト記号表（勤務時間帯）'!$C$6:$L$47,10,FALSE))</f>
        <v/>
      </c>
      <c r="AG76" s="139" t="str">
        <f>IF(AG75="","",VLOOKUP(AG75,'【記載例】シフト記号表（勤務時間帯）'!$C$6:$L$47,10,FALSE))</f>
        <v/>
      </c>
      <c r="AH76" s="139" t="str">
        <f>IF(AH75="","",VLOOKUP(AH75,'【記載例】シフト記号表（勤務時間帯）'!$C$6:$L$47,10,FALSE))</f>
        <v/>
      </c>
      <c r="AI76" s="139" t="str">
        <f>IF(AI75="","",VLOOKUP(AI75,'【記載例】シフト記号表（勤務時間帯）'!$C$6:$L$47,10,FALSE))</f>
        <v/>
      </c>
      <c r="AJ76" s="140" t="str">
        <f>IF(AJ75="","",VLOOKUP(AJ75,'【記載例】シフト記号表（勤務時間帯）'!$C$6:$L$47,10,FALSE))</f>
        <v/>
      </c>
      <c r="AK76" s="138" t="str">
        <f>IF(AK75="","",VLOOKUP(AK75,'【記載例】シフト記号表（勤務時間帯）'!$C$6:$L$47,10,FALSE))</f>
        <v/>
      </c>
      <c r="AL76" s="139" t="str">
        <f>IF(AL75="","",VLOOKUP(AL75,'【記載例】シフト記号表（勤務時間帯）'!$C$6:$L$47,10,FALSE))</f>
        <v/>
      </c>
      <c r="AM76" s="139" t="str">
        <f>IF(AM75="","",VLOOKUP(AM75,'【記載例】シフト記号表（勤務時間帯）'!$C$6:$L$47,10,FALSE))</f>
        <v/>
      </c>
      <c r="AN76" s="139" t="str">
        <f>IF(AN75="","",VLOOKUP(AN75,'【記載例】シフト記号表（勤務時間帯）'!$C$6:$L$47,10,FALSE))</f>
        <v/>
      </c>
      <c r="AO76" s="139" t="str">
        <f>IF(AO75="","",VLOOKUP(AO75,'【記載例】シフト記号表（勤務時間帯）'!$C$6:$L$47,10,FALSE))</f>
        <v/>
      </c>
      <c r="AP76" s="139" t="str">
        <f>IF(AP75="","",VLOOKUP(AP75,'【記載例】シフト記号表（勤務時間帯）'!$C$6:$L$47,10,FALSE))</f>
        <v/>
      </c>
      <c r="AQ76" s="140" t="str">
        <f>IF(AQ75="","",VLOOKUP(AQ75,'【記載例】シフト記号表（勤務時間帯）'!$C$6:$L$47,10,FALSE))</f>
        <v/>
      </c>
      <c r="AR76" s="138" t="str">
        <f>IF(AR75="","",VLOOKUP(AR75,'【記載例】シフト記号表（勤務時間帯）'!$C$6:$L$47,10,FALSE))</f>
        <v/>
      </c>
      <c r="AS76" s="139" t="str">
        <f>IF(AS75="","",VLOOKUP(AS75,'【記載例】シフト記号表（勤務時間帯）'!$C$6:$L$47,10,FALSE))</f>
        <v/>
      </c>
      <c r="AT76" s="139" t="str">
        <f>IF(AT75="","",VLOOKUP(AT75,'【記載例】シフト記号表（勤務時間帯）'!$C$6:$L$47,10,FALSE))</f>
        <v/>
      </c>
      <c r="AU76" s="139" t="str">
        <f>IF(AU75="","",VLOOKUP(AU75,'【記載例】シフト記号表（勤務時間帯）'!$C$6:$L$47,10,FALSE))</f>
        <v/>
      </c>
      <c r="AV76" s="139" t="str">
        <f>IF(AV75="","",VLOOKUP(AV75,'【記載例】シフト記号表（勤務時間帯）'!$C$6:$L$47,10,FALSE))</f>
        <v/>
      </c>
      <c r="AW76" s="139" t="str">
        <f>IF(AW75="","",VLOOKUP(AW75,'【記載例】シフト記号表（勤務時間帯）'!$C$6:$L$47,10,FALSE))</f>
        <v/>
      </c>
      <c r="AX76" s="140" t="str">
        <f>IF(AX75="","",VLOOKUP(AX75,'【記載例】シフト記号表（勤務時間帯）'!$C$6:$L$47,10,FALSE))</f>
        <v/>
      </c>
      <c r="AY76" s="138" t="str">
        <f>IF(AY75="","",VLOOKUP(AY75,'【記載例】シフト記号表（勤務時間帯）'!$C$6:$L$47,10,FALSE))</f>
        <v/>
      </c>
      <c r="AZ76" s="139" t="str">
        <f>IF(AZ75="","",VLOOKUP(AZ75,'【記載例】シフト記号表（勤務時間帯）'!$C$6:$L$47,10,FALSE))</f>
        <v/>
      </c>
      <c r="BA76" s="141" t="str">
        <f>IF(BA75="","",VLOOKUP(BA75,'【記載例】シフト記号表（勤務時間帯）'!$C$6:$L$47,10,FALSE))</f>
        <v/>
      </c>
      <c r="BB76" s="252">
        <f>IF($BE$3="４週",SUM(W76:AX76),IF($BE$3="暦月",SUM(W76:BA76),""))</f>
        <v>0</v>
      </c>
      <c r="BC76" s="253"/>
      <c r="BD76" s="254">
        <f>IF($BE$3="４週",BB76/4,IF($BE$3="暦月",(BB76/($BE$8/7)),""))</f>
        <v>0</v>
      </c>
      <c r="BE76" s="253"/>
      <c r="BF76" s="249"/>
      <c r="BG76" s="250"/>
      <c r="BH76" s="250"/>
      <c r="BI76" s="250"/>
      <c r="BJ76" s="251"/>
    </row>
    <row r="77" spans="2:62" ht="20.25" customHeight="1" x14ac:dyDescent="0.4">
      <c r="B77" s="35"/>
      <c r="C77" s="51"/>
      <c r="D77" s="51"/>
      <c r="E77" s="51"/>
      <c r="F77" s="51"/>
      <c r="G77" s="51"/>
      <c r="H77" s="51"/>
      <c r="I77" s="52"/>
      <c r="J77" s="52"/>
      <c r="K77" s="51"/>
      <c r="L77" s="51"/>
      <c r="M77" s="51"/>
      <c r="N77" s="51"/>
      <c r="O77" s="53"/>
      <c r="P77" s="53"/>
      <c r="Q77" s="53"/>
      <c r="R77" s="54"/>
      <c r="S77" s="54"/>
      <c r="T77" s="54"/>
      <c r="U77" s="55"/>
      <c r="V77" s="56"/>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8"/>
      <c r="BE77" s="58"/>
      <c r="BF77" s="53"/>
      <c r="BG77" s="53"/>
      <c r="BH77" s="53"/>
      <c r="BI77" s="53"/>
      <c r="BJ77" s="53"/>
    </row>
    <row r="78" spans="2:62" ht="20.25" customHeight="1" x14ac:dyDescent="0.4">
      <c r="B78" s="35"/>
      <c r="C78" s="51"/>
      <c r="D78" s="51"/>
      <c r="E78" s="51"/>
      <c r="F78" s="51"/>
      <c r="G78" s="51"/>
      <c r="H78" s="51"/>
      <c r="I78" s="103"/>
      <c r="J78" s="2" t="s">
        <v>230</v>
      </c>
      <c r="K78" s="2"/>
      <c r="L78" s="2"/>
      <c r="M78" s="2"/>
      <c r="N78" s="2"/>
      <c r="O78" s="2"/>
      <c r="P78" s="2"/>
      <c r="Q78" s="2"/>
      <c r="R78" s="2"/>
      <c r="S78" s="2"/>
      <c r="T78" s="28"/>
      <c r="U78" s="2"/>
      <c r="V78" s="2"/>
      <c r="W78" s="2"/>
      <c r="X78" s="2"/>
      <c r="Y78" s="2"/>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5"/>
      <c r="BE78" s="58"/>
      <c r="BF78" s="53"/>
      <c r="BG78" s="53"/>
      <c r="BH78" s="53"/>
      <c r="BI78" s="53"/>
      <c r="BJ78" s="53"/>
    </row>
    <row r="79" spans="2:62" ht="20.25" customHeight="1" x14ac:dyDescent="0.4">
      <c r="B79" s="35"/>
      <c r="C79" s="51"/>
      <c r="D79" s="51"/>
      <c r="E79" s="51"/>
      <c r="F79" s="51"/>
      <c r="G79" s="51"/>
      <c r="H79" s="51"/>
      <c r="I79" s="103"/>
      <c r="J79" s="2"/>
      <c r="K79" s="2" t="s">
        <v>125</v>
      </c>
      <c r="L79" s="2"/>
      <c r="M79" s="2"/>
      <c r="N79" s="2"/>
      <c r="O79" s="2"/>
      <c r="P79" s="2"/>
      <c r="Q79" s="2"/>
      <c r="R79" s="2"/>
      <c r="S79" s="2"/>
      <c r="T79" s="28"/>
      <c r="U79" s="2"/>
      <c r="V79" s="2"/>
      <c r="W79" s="2"/>
      <c r="X79" s="2"/>
      <c r="Y79" s="2"/>
      <c r="Z79" s="104"/>
      <c r="AA79" s="2" t="s">
        <v>136</v>
      </c>
      <c r="AB79" s="2"/>
      <c r="AC79" s="2"/>
      <c r="AD79" s="2"/>
      <c r="AE79" s="2"/>
      <c r="AF79" s="2"/>
      <c r="AG79" s="2"/>
      <c r="AH79" s="2"/>
      <c r="AI79" s="2"/>
      <c r="AJ79" s="28"/>
      <c r="AK79" s="2"/>
      <c r="AL79" s="2"/>
      <c r="AM79" s="2"/>
      <c r="AN79" s="2"/>
      <c r="AO79" s="104"/>
      <c r="AP79" s="104"/>
      <c r="AQ79" s="2" t="s">
        <v>137</v>
      </c>
      <c r="AR79" s="104"/>
      <c r="AS79" s="104"/>
      <c r="AT79" s="104"/>
      <c r="AU79" s="104"/>
      <c r="AV79" s="104"/>
      <c r="AW79" s="104"/>
      <c r="AX79" s="104"/>
      <c r="AY79" s="104"/>
      <c r="AZ79" s="104"/>
      <c r="BA79" s="104"/>
      <c r="BB79" s="104"/>
      <c r="BC79" s="104"/>
      <c r="BD79" s="105"/>
      <c r="BE79" s="58"/>
      <c r="BF79" s="305"/>
      <c r="BG79" s="305"/>
      <c r="BH79" s="305"/>
      <c r="BI79" s="305"/>
      <c r="BJ79" s="53"/>
    </row>
    <row r="80" spans="2:62" ht="20.25" customHeight="1" x14ac:dyDescent="0.4">
      <c r="B80" s="35"/>
      <c r="C80" s="51"/>
      <c r="D80" s="51"/>
      <c r="E80" s="51"/>
      <c r="F80" s="51"/>
      <c r="G80" s="51"/>
      <c r="H80" s="51"/>
      <c r="I80" s="103"/>
      <c r="J80" s="2"/>
      <c r="K80" s="256" t="s">
        <v>117</v>
      </c>
      <c r="L80" s="256"/>
      <c r="M80" s="256" t="s">
        <v>118</v>
      </c>
      <c r="N80" s="256"/>
      <c r="O80" s="256"/>
      <c r="P80" s="256"/>
      <c r="Q80" s="2"/>
      <c r="R80" s="255" t="s">
        <v>119</v>
      </c>
      <c r="S80" s="255"/>
      <c r="T80" s="255"/>
      <c r="U80" s="255"/>
      <c r="V80" s="2"/>
      <c r="W80" s="106" t="s">
        <v>120</v>
      </c>
      <c r="X80" s="106"/>
      <c r="Y80" s="2"/>
      <c r="Z80" s="104"/>
      <c r="AA80" s="256" t="s">
        <v>117</v>
      </c>
      <c r="AB80" s="256"/>
      <c r="AC80" s="256" t="s">
        <v>118</v>
      </c>
      <c r="AD80" s="256"/>
      <c r="AE80" s="256"/>
      <c r="AF80" s="256"/>
      <c r="AG80" s="2"/>
      <c r="AH80" s="255" t="s">
        <v>119</v>
      </c>
      <c r="AI80" s="255"/>
      <c r="AJ80" s="255"/>
      <c r="AK80" s="255"/>
      <c r="AL80" s="2"/>
      <c r="AM80" s="106" t="s">
        <v>120</v>
      </c>
      <c r="AN80" s="106"/>
      <c r="AO80" s="104"/>
      <c r="AP80" s="104"/>
      <c r="AQ80" s="104"/>
      <c r="AR80" s="104"/>
      <c r="AS80" s="104"/>
      <c r="AT80" s="104"/>
      <c r="AU80" s="104"/>
      <c r="AV80" s="104"/>
      <c r="AW80" s="104"/>
      <c r="AX80" s="104"/>
      <c r="AY80" s="104"/>
      <c r="AZ80" s="104"/>
      <c r="BA80" s="104"/>
      <c r="BB80" s="104"/>
      <c r="BC80" s="104"/>
      <c r="BD80" s="105"/>
      <c r="BE80" s="58"/>
      <c r="BF80" s="304"/>
      <c r="BG80" s="304"/>
      <c r="BH80" s="304"/>
      <c r="BI80" s="304"/>
      <c r="BJ80" s="53"/>
    </row>
    <row r="81" spans="2:62" ht="20.25" customHeight="1" x14ac:dyDescent="0.4">
      <c r="B81" s="35"/>
      <c r="C81" s="51"/>
      <c r="D81" s="51"/>
      <c r="E81" s="51"/>
      <c r="F81" s="51"/>
      <c r="G81" s="51"/>
      <c r="H81" s="51"/>
      <c r="I81" s="103"/>
      <c r="J81" s="2"/>
      <c r="K81" s="257"/>
      <c r="L81" s="257"/>
      <c r="M81" s="257" t="s">
        <v>121</v>
      </c>
      <c r="N81" s="257"/>
      <c r="O81" s="257" t="s">
        <v>122</v>
      </c>
      <c r="P81" s="257"/>
      <c r="Q81" s="2"/>
      <c r="R81" s="257" t="s">
        <v>121</v>
      </c>
      <c r="S81" s="257"/>
      <c r="T81" s="257" t="s">
        <v>122</v>
      </c>
      <c r="U81" s="257"/>
      <c r="V81" s="2"/>
      <c r="W81" s="106" t="s">
        <v>123</v>
      </c>
      <c r="X81" s="106"/>
      <c r="Y81" s="2"/>
      <c r="Z81" s="104"/>
      <c r="AA81" s="257"/>
      <c r="AB81" s="257"/>
      <c r="AC81" s="257" t="s">
        <v>121</v>
      </c>
      <c r="AD81" s="257"/>
      <c r="AE81" s="257" t="s">
        <v>122</v>
      </c>
      <c r="AF81" s="257"/>
      <c r="AG81" s="2"/>
      <c r="AH81" s="257" t="s">
        <v>121</v>
      </c>
      <c r="AI81" s="257"/>
      <c r="AJ81" s="257" t="s">
        <v>122</v>
      </c>
      <c r="AK81" s="257"/>
      <c r="AL81" s="2"/>
      <c r="AM81" s="106" t="s">
        <v>123</v>
      </c>
      <c r="AN81" s="106"/>
      <c r="AO81" s="104"/>
      <c r="AP81" s="104"/>
      <c r="AQ81" s="106" t="s">
        <v>139</v>
      </c>
      <c r="AR81" s="106"/>
      <c r="AS81" s="106"/>
      <c r="AT81" s="106"/>
      <c r="AU81" s="2"/>
      <c r="AV81" s="106" t="s">
        <v>140</v>
      </c>
      <c r="AW81" s="106"/>
      <c r="AX81" s="106"/>
      <c r="AY81" s="106"/>
      <c r="AZ81" s="2"/>
      <c r="BA81" s="257" t="s">
        <v>124</v>
      </c>
      <c r="BB81" s="257"/>
      <c r="BC81" s="257"/>
      <c r="BD81" s="257"/>
      <c r="BE81" s="58"/>
      <c r="BF81" s="303"/>
      <c r="BG81" s="303"/>
      <c r="BH81" s="303"/>
      <c r="BI81" s="303"/>
      <c r="BJ81" s="53"/>
    </row>
    <row r="82" spans="2:62" ht="20.25" customHeight="1" x14ac:dyDescent="0.4">
      <c r="B82" s="35"/>
      <c r="C82" s="51"/>
      <c r="D82" s="51"/>
      <c r="E82" s="51"/>
      <c r="F82" s="51"/>
      <c r="G82" s="51"/>
      <c r="H82" s="51"/>
      <c r="I82" s="103"/>
      <c r="J82" s="2"/>
      <c r="K82" s="274" t="s">
        <v>6</v>
      </c>
      <c r="L82" s="274"/>
      <c r="M82" s="276">
        <f>SUMIFS($BB$17:$BB$76,$F$17:$F$76,"看護職員",$H$17:$H$76,"A")</f>
        <v>480</v>
      </c>
      <c r="N82" s="276"/>
      <c r="O82" s="277">
        <f>SUMIFS($BD$17:$BD$76,$F$17:$F$76,"看護職員",$H$17:$H$76,"A")</f>
        <v>120</v>
      </c>
      <c r="P82" s="277"/>
      <c r="Q82" s="113"/>
      <c r="R82" s="270">
        <v>0</v>
      </c>
      <c r="S82" s="270"/>
      <c r="T82" s="270">
        <v>0</v>
      </c>
      <c r="U82" s="270"/>
      <c r="V82" s="113"/>
      <c r="W82" s="271">
        <v>3</v>
      </c>
      <c r="X82" s="272"/>
      <c r="Y82" s="2"/>
      <c r="Z82" s="104"/>
      <c r="AA82" s="274" t="s">
        <v>6</v>
      </c>
      <c r="AB82" s="274"/>
      <c r="AC82" s="276">
        <f>SUMIFS($BB$17:$BB$76,$F$17:$F$76,"介護職員",$H$17:$H$76,"A")</f>
        <v>2720</v>
      </c>
      <c r="AD82" s="276"/>
      <c r="AE82" s="277">
        <f>SUMIFS($BD$17:$BD$76,$F$17:$F$76,"介護職員",$H$17:$H$76,"A")</f>
        <v>680</v>
      </c>
      <c r="AF82" s="277"/>
      <c r="AG82" s="113"/>
      <c r="AH82" s="270">
        <v>0</v>
      </c>
      <c r="AI82" s="270"/>
      <c r="AJ82" s="270">
        <v>0</v>
      </c>
      <c r="AK82" s="270"/>
      <c r="AL82" s="113"/>
      <c r="AM82" s="271">
        <v>17</v>
      </c>
      <c r="AN82" s="272"/>
      <c r="AO82" s="104"/>
      <c r="AP82" s="104"/>
      <c r="AQ82" s="273">
        <f>U96</f>
        <v>3.5</v>
      </c>
      <c r="AR82" s="274"/>
      <c r="AS82" s="274"/>
      <c r="AT82" s="274"/>
      <c r="AU82" s="107" t="s">
        <v>138</v>
      </c>
      <c r="AV82" s="273">
        <f>AK96</f>
        <v>20.2</v>
      </c>
      <c r="AW82" s="274"/>
      <c r="AX82" s="274"/>
      <c r="AY82" s="274"/>
      <c r="AZ82" s="107" t="s">
        <v>132</v>
      </c>
      <c r="BA82" s="275">
        <f>ROUNDDOWN(AQ82+AV82,1)</f>
        <v>23.7</v>
      </c>
      <c r="BB82" s="275"/>
      <c r="BC82" s="275"/>
      <c r="BD82" s="275"/>
      <c r="BE82" s="58"/>
      <c r="BF82" s="61"/>
      <c r="BG82" s="61"/>
      <c r="BH82" s="61"/>
      <c r="BI82" s="61"/>
      <c r="BJ82" s="53"/>
    </row>
    <row r="83" spans="2:62" ht="20.25" customHeight="1" x14ac:dyDescent="0.4">
      <c r="B83" s="35"/>
      <c r="C83" s="51"/>
      <c r="D83" s="51"/>
      <c r="E83" s="51"/>
      <c r="F83" s="51"/>
      <c r="G83" s="51"/>
      <c r="H83" s="51"/>
      <c r="I83" s="103"/>
      <c r="J83" s="2"/>
      <c r="K83" s="274" t="s">
        <v>7</v>
      </c>
      <c r="L83" s="274"/>
      <c r="M83" s="276">
        <f>SUMIFS($BB$17:$BB$76,$F$17:$F$76,"看護職員",$H$17:$H$76,"B")</f>
        <v>79.999999999999986</v>
      </c>
      <c r="N83" s="276"/>
      <c r="O83" s="277">
        <f>SUMIFS($BD$17:$BD$76,$F$17:$F$76,"看護職員",$H$17:$H$76,"B")</f>
        <v>19.999999999999996</v>
      </c>
      <c r="P83" s="277"/>
      <c r="Q83" s="113"/>
      <c r="R83" s="270">
        <v>80</v>
      </c>
      <c r="S83" s="270"/>
      <c r="T83" s="270">
        <v>20</v>
      </c>
      <c r="U83" s="270"/>
      <c r="V83" s="113"/>
      <c r="W83" s="271">
        <v>0</v>
      </c>
      <c r="X83" s="272"/>
      <c r="Y83" s="2"/>
      <c r="Z83" s="104"/>
      <c r="AA83" s="274" t="s">
        <v>7</v>
      </c>
      <c r="AB83" s="274"/>
      <c r="AC83" s="276">
        <f>SUMIFS($BB$17:$BB$76,$F$17:$F$76,"介護職員",$H$17:$H$76,"B")</f>
        <v>0</v>
      </c>
      <c r="AD83" s="276"/>
      <c r="AE83" s="277">
        <f>SUMIFS($BD$17:$BD$76,$F$17:$F$76,"介護職員",$H$17:$H$76,"B")</f>
        <v>0</v>
      </c>
      <c r="AF83" s="277"/>
      <c r="AG83" s="113"/>
      <c r="AH83" s="270">
        <v>0</v>
      </c>
      <c r="AI83" s="270"/>
      <c r="AJ83" s="270">
        <v>0</v>
      </c>
      <c r="AK83" s="270"/>
      <c r="AL83" s="113"/>
      <c r="AM83" s="271">
        <v>0</v>
      </c>
      <c r="AN83" s="272"/>
      <c r="AO83" s="104"/>
      <c r="AP83" s="104"/>
      <c r="AQ83" s="104"/>
      <c r="AR83" s="104"/>
      <c r="AS83" s="104"/>
      <c r="AT83" s="104"/>
      <c r="AU83" s="104"/>
      <c r="AV83" s="104"/>
      <c r="AW83" s="104"/>
      <c r="AX83" s="104"/>
      <c r="AY83" s="104"/>
      <c r="AZ83" s="104"/>
      <c r="BA83" s="104"/>
      <c r="BB83" s="104"/>
      <c r="BC83" s="104"/>
      <c r="BD83" s="105"/>
      <c r="BE83" s="58"/>
      <c r="BF83" s="53"/>
      <c r="BG83" s="53"/>
      <c r="BH83" s="53"/>
      <c r="BI83" s="53"/>
      <c r="BJ83" s="53"/>
    </row>
    <row r="84" spans="2:62" ht="20.25" customHeight="1" x14ac:dyDescent="0.4">
      <c r="B84" s="35"/>
      <c r="C84" s="51"/>
      <c r="D84" s="51"/>
      <c r="E84" s="51"/>
      <c r="F84" s="51"/>
      <c r="G84" s="51"/>
      <c r="H84" s="51"/>
      <c r="I84" s="103"/>
      <c r="J84" s="2"/>
      <c r="K84" s="274" t="s">
        <v>8</v>
      </c>
      <c r="L84" s="274"/>
      <c r="M84" s="276">
        <f>SUMIFS($BB$17:$BB$76,$F$17:$F$76,"看護職員",$H$17:$H$76,"C")</f>
        <v>0</v>
      </c>
      <c r="N84" s="276"/>
      <c r="O84" s="277">
        <f>SUMIFS($BD$17:$BD$76,$F$17:$F$76,"看護職員",$H$17:$H$76,"C")</f>
        <v>0</v>
      </c>
      <c r="P84" s="277"/>
      <c r="Q84" s="113"/>
      <c r="R84" s="270">
        <v>0</v>
      </c>
      <c r="S84" s="270"/>
      <c r="T84" s="278">
        <v>0</v>
      </c>
      <c r="U84" s="278"/>
      <c r="V84" s="113"/>
      <c r="W84" s="279" t="s">
        <v>36</v>
      </c>
      <c r="X84" s="280"/>
      <c r="Y84" s="2"/>
      <c r="Z84" s="104"/>
      <c r="AA84" s="274" t="s">
        <v>8</v>
      </c>
      <c r="AB84" s="274"/>
      <c r="AC84" s="276">
        <f>SUMIFS($BB$17:$BB$76,$F$17:$F$76,"介護職員",$H$17:$H$76,"C")</f>
        <v>512</v>
      </c>
      <c r="AD84" s="276"/>
      <c r="AE84" s="277">
        <f>SUMIFS($BD$17:$BD$76,$F$17:$F$76,"介護職員",$H$17:$H$76,"C")</f>
        <v>128</v>
      </c>
      <c r="AF84" s="277"/>
      <c r="AG84" s="113"/>
      <c r="AH84" s="270">
        <v>512</v>
      </c>
      <c r="AI84" s="270"/>
      <c r="AJ84" s="278">
        <v>128</v>
      </c>
      <c r="AK84" s="278"/>
      <c r="AL84" s="113"/>
      <c r="AM84" s="279" t="s">
        <v>36</v>
      </c>
      <c r="AN84" s="280"/>
      <c r="AO84" s="104"/>
      <c r="AP84" s="104"/>
      <c r="AQ84" s="104"/>
      <c r="AR84" s="104"/>
      <c r="AS84" s="104"/>
      <c r="AT84" s="104"/>
      <c r="AU84" s="104"/>
      <c r="AV84" s="104"/>
      <c r="AW84" s="104"/>
      <c r="AX84" s="104"/>
      <c r="AY84" s="104"/>
      <c r="AZ84" s="104"/>
      <c r="BA84" s="104"/>
      <c r="BB84" s="104"/>
      <c r="BC84" s="104"/>
      <c r="BD84" s="105"/>
      <c r="BE84" s="58"/>
      <c r="BF84" s="53"/>
      <c r="BG84" s="53"/>
      <c r="BH84" s="53"/>
      <c r="BI84" s="53"/>
      <c r="BJ84" s="53"/>
    </row>
    <row r="85" spans="2:62" ht="20.25" customHeight="1" x14ac:dyDescent="0.4">
      <c r="B85" s="35"/>
      <c r="C85" s="51"/>
      <c r="D85" s="51"/>
      <c r="E85" s="51"/>
      <c r="F85" s="51"/>
      <c r="G85" s="51"/>
      <c r="H85" s="51"/>
      <c r="I85" s="103"/>
      <c r="J85" s="2"/>
      <c r="K85" s="274" t="s">
        <v>9</v>
      </c>
      <c r="L85" s="274"/>
      <c r="M85" s="276">
        <f>SUMIFS($BB$17:$BB$76,$F$17:$F$76,"看護職員",$H$17:$H$76,"D")</f>
        <v>0</v>
      </c>
      <c r="N85" s="276"/>
      <c r="O85" s="277">
        <f>SUMIFS($BD$17:$BD$76,$F$17:$F$76,"看護職員",$H$17:$H$76,"D")</f>
        <v>0</v>
      </c>
      <c r="P85" s="277"/>
      <c r="Q85" s="113"/>
      <c r="R85" s="270">
        <v>0</v>
      </c>
      <c r="S85" s="270"/>
      <c r="T85" s="278">
        <v>0</v>
      </c>
      <c r="U85" s="278"/>
      <c r="V85" s="113"/>
      <c r="W85" s="279" t="s">
        <v>36</v>
      </c>
      <c r="X85" s="280"/>
      <c r="Y85" s="2"/>
      <c r="Z85" s="104"/>
      <c r="AA85" s="274" t="s">
        <v>9</v>
      </c>
      <c r="AB85" s="274"/>
      <c r="AC85" s="276">
        <f>SUMIFS($BB$17:$BB$76,$F$17:$F$76,"介護職員",$H$17:$H$76,"D")</f>
        <v>0</v>
      </c>
      <c r="AD85" s="276"/>
      <c r="AE85" s="277">
        <f>SUMIFS($BD$17:$BD$76,$F$17:$F$76,"介護職員",$H$17:$H$76,"D")</f>
        <v>0</v>
      </c>
      <c r="AF85" s="277"/>
      <c r="AG85" s="113"/>
      <c r="AH85" s="270">
        <v>0</v>
      </c>
      <c r="AI85" s="270"/>
      <c r="AJ85" s="278">
        <v>0</v>
      </c>
      <c r="AK85" s="278"/>
      <c r="AL85" s="113"/>
      <c r="AM85" s="279" t="s">
        <v>36</v>
      </c>
      <c r="AN85" s="280"/>
      <c r="AO85" s="104"/>
      <c r="AP85" s="104"/>
      <c r="AQ85" s="2" t="s">
        <v>141</v>
      </c>
      <c r="AR85" s="2"/>
      <c r="AS85" s="2"/>
      <c r="AT85" s="2"/>
      <c r="AU85" s="2"/>
      <c r="AV85" s="2"/>
      <c r="AW85" s="104"/>
      <c r="AX85" s="104"/>
      <c r="AY85" s="104"/>
      <c r="AZ85" s="104"/>
      <c r="BA85" s="104"/>
      <c r="BB85" s="104"/>
      <c r="BC85" s="104"/>
      <c r="BD85" s="105"/>
      <c r="BE85" s="58"/>
      <c r="BF85" s="53"/>
      <c r="BG85" s="53"/>
      <c r="BH85" s="53"/>
      <c r="BI85" s="53"/>
      <c r="BJ85" s="53"/>
    </row>
    <row r="86" spans="2:62" ht="20.25" customHeight="1" x14ac:dyDescent="0.4">
      <c r="B86" s="35"/>
      <c r="C86" s="51"/>
      <c r="D86" s="51"/>
      <c r="E86" s="51"/>
      <c r="F86" s="51"/>
      <c r="G86" s="51"/>
      <c r="H86" s="51"/>
      <c r="I86" s="103"/>
      <c r="J86" s="2"/>
      <c r="K86" s="274" t="s">
        <v>124</v>
      </c>
      <c r="L86" s="274"/>
      <c r="M86" s="276">
        <f>SUM(M82:N85)</f>
        <v>560</v>
      </c>
      <c r="N86" s="276"/>
      <c r="O86" s="277">
        <f>SUM(O82:P85)</f>
        <v>140</v>
      </c>
      <c r="P86" s="277"/>
      <c r="Q86" s="113"/>
      <c r="R86" s="276">
        <f>SUM(R82:S85)</f>
        <v>80</v>
      </c>
      <c r="S86" s="276"/>
      <c r="T86" s="277">
        <f>SUM(T82:U85)</f>
        <v>20</v>
      </c>
      <c r="U86" s="277"/>
      <c r="V86" s="113"/>
      <c r="W86" s="285">
        <f>SUM(W82:X83)</f>
        <v>3</v>
      </c>
      <c r="X86" s="286"/>
      <c r="Y86" s="2"/>
      <c r="Z86" s="104"/>
      <c r="AA86" s="274" t="s">
        <v>124</v>
      </c>
      <c r="AB86" s="274"/>
      <c r="AC86" s="276">
        <f>SUM(AC82:AD85)</f>
        <v>3232</v>
      </c>
      <c r="AD86" s="276"/>
      <c r="AE86" s="277">
        <f>SUM(AE82:AF85)</f>
        <v>808</v>
      </c>
      <c r="AF86" s="277"/>
      <c r="AG86" s="113"/>
      <c r="AH86" s="276">
        <f>SUM(AH82:AI85)</f>
        <v>512</v>
      </c>
      <c r="AI86" s="276"/>
      <c r="AJ86" s="277">
        <f>SUM(AJ82:AK85)</f>
        <v>128</v>
      </c>
      <c r="AK86" s="277"/>
      <c r="AL86" s="113"/>
      <c r="AM86" s="285">
        <f>SUM(AM82:AN83)</f>
        <v>17</v>
      </c>
      <c r="AN86" s="286"/>
      <c r="AO86" s="104"/>
      <c r="AP86" s="104"/>
      <c r="AQ86" s="274" t="s">
        <v>4</v>
      </c>
      <c r="AR86" s="274"/>
      <c r="AS86" s="274" t="s">
        <v>5</v>
      </c>
      <c r="AT86" s="274"/>
      <c r="AU86" s="274"/>
      <c r="AV86" s="274"/>
      <c r="AW86" s="104"/>
      <c r="AX86" s="104"/>
      <c r="AY86" s="104"/>
      <c r="AZ86" s="104"/>
      <c r="BA86" s="104"/>
      <c r="BB86" s="104"/>
      <c r="BC86" s="104"/>
      <c r="BD86" s="105"/>
      <c r="BE86" s="58"/>
      <c r="BF86" s="53"/>
      <c r="BG86" s="53"/>
      <c r="BH86" s="53"/>
      <c r="BI86" s="53"/>
      <c r="BJ86" s="53"/>
    </row>
    <row r="87" spans="2:62" ht="20.25" customHeight="1" x14ac:dyDescent="0.4">
      <c r="B87" s="35"/>
      <c r="C87" s="51"/>
      <c r="D87" s="51"/>
      <c r="E87" s="51"/>
      <c r="F87" s="51"/>
      <c r="G87" s="51"/>
      <c r="H87" s="51"/>
      <c r="I87" s="103"/>
      <c r="J87" s="103"/>
      <c r="K87" s="108"/>
      <c r="L87" s="108"/>
      <c r="M87" s="108"/>
      <c r="N87" s="108"/>
      <c r="O87" s="109"/>
      <c r="P87" s="109"/>
      <c r="Q87" s="109"/>
      <c r="R87" s="110"/>
      <c r="S87" s="110"/>
      <c r="T87" s="110"/>
      <c r="U87" s="110"/>
      <c r="V87" s="111"/>
      <c r="W87" s="104"/>
      <c r="X87" s="104"/>
      <c r="Y87" s="104"/>
      <c r="Z87" s="104"/>
      <c r="AA87" s="108"/>
      <c r="AB87" s="108"/>
      <c r="AC87" s="108"/>
      <c r="AD87" s="108"/>
      <c r="AE87" s="109"/>
      <c r="AF87" s="109"/>
      <c r="AG87" s="109"/>
      <c r="AH87" s="110"/>
      <c r="AI87" s="110"/>
      <c r="AJ87" s="110"/>
      <c r="AK87" s="110"/>
      <c r="AL87" s="111"/>
      <c r="AM87" s="104"/>
      <c r="AN87" s="104"/>
      <c r="AO87" s="104"/>
      <c r="AP87" s="104"/>
      <c r="AQ87" s="274" t="s">
        <v>6</v>
      </c>
      <c r="AR87" s="274"/>
      <c r="AS87" s="274" t="s">
        <v>94</v>
      </c>
      <c r="AT87" s="274"/>
      <c r="AU87" s="274"/>
      <c r="AV87" s="274"/>
      <c r="AW87" s="104"/>
      <c r="AX87" s="104"/>
      <c r="AY87" s="104"/>
      <c r="AZ87" s="104"/>
      <c r="BA87" s="104"/>
      <c r="BB87" s="104"/>
      <c r="BC87" s="104"/>
      <c r="BD87" s="105"/>
      <c r="BE87" s="58"/>
      <c r="BF87" s="53"/>
      <c r="BG87" s="53"/>
      <c r="BH87" s="53"/>
      <c r="BI87" s="53"/>
      <c r="BJ87" s="53"/>
    </row>
    <row r="88" spans="2:62" ht="20.25" customHeight="1" x14ac:dyDescent="0.4">
      <c r="B88" s="35"/>
      <c r="C88" s="51"/>
      <c r="D88" s="51"/>
      <c r="E88" s="51"/>
      <c r="F88" s="51"/>
      <c r="G88" s="51"/>
      <c r="H88" s="51"/>
      <c r="I88" s="103"/>
      <c r="J88" s="103"/>
      <c r="K88" s="28" t="s">
        <v>127</v>
      </c>
      <c r="L88" s="2"/>
      <c r="M88" s="2"/>
      <c r="N88" s="2"/>
      <c r="O88" s="2"/>
      <c r="P88" s="2"/>
      <c r="Q88" s="112" t="s">
        <v>199</v>
      </c>
      <c r="R88" s="287" t="s">
        <v>200</v>
      </c>
      <c r="S88" s="288"/>
      <c r="T88" s="112"/>
      <c r="U88" s="112"/>
      <c r="V88" s="2"/>
      <c r="W88" s="2"/>
      <c r="X88" s="2"/>
      <c r="Y88" s="104"/>
      <c r="Z88" s="104"/>
      <c r="AA88" s="28" t="s">
        <v>127</v>
      </c>
      <c r="AB88" s="2"/>
      <c r="AC88" s="2"/>
      <c r="AD88" s="2"/>
      <c r="AE88" s="2"/>
      <c r="AF88" s="2"/>
      <c r="AG88" s="112" t="s">
        <v>199</v>
      </c>
      <c r="AH88" s="289" t="str">
        <f>R88</f>
        <v>週</v>
      </c>
      <c r="AI88" s="290"/>
      <c r="AJ88" s="112"/>
      <c r="AK88" s="112"/>
      <c r="AL88" s="2"/>
      <c r="AM88" s="2"/>
      <c r="AN88" s="2"/>
      <c r="AO88" s="104"/>
      <c r="AP88" s="104"/>
      <c r="AQ88" s="274" t="s">
        <v>7</v>
      </c>
      <c r="AR88" s="274"/>
      <c r="AS88" s="274" t="s">
        <v>95</v>
      </c>
      <c r="AT88" s="274"/>
      <c r="AU88" s="274"/>
      <c r="AV88" s="274"/>
      <c r="AW88" s="104"/>
      <c r="AX88" s="104"/>
      <c r="AY88" s="104"/>
      <c r="AZ88" s="104"/>
      <c r="BA88" s="104"/>
      <c r="BB88" s="104"/>
      <c r="BC88" s="104"/>
      <c r="BD88" s="105"/>
      <c r="BE88" s="58"/>
      <c r="BF88" s="53"/>
      <c r="BG88" s="53"/>
      <c r="BH88" s="53"/>
      <c r="BI88" s="53"/>
      <c r="BJ88" s="53"/>
    </row>
    <row r="89" spans="2:62" ht="20.25" customHeight="1" x14ac:dyDescent="0.4">
      <c r="B89" s="35"/>
      <c r="C89" s="51"/>
      <c r="D89" s="51"/>
      <c r="E89" s="51"/>
      <c r="F89" s="51"/>
      <c r="G89" s="51"/>
      <c r="H89" s="51"/>
      <c r="I89" s="103"/>
      <c r="J89" s="103"/>
      <c r="K89" s="2" t="s">
        <v>128</v>
      </c>
      <c r="L89" s="2"/>
      <c r="M89" s="2"/>
      <c r="N89" s="2"/>
      <c r="O89" s="2"/>
      <c r="P89" s="2" t="s">
        <v>129</v>
      </c>
      <c r="Q89" s="2"/>
      <c r="R89" s="2"/>
      <c r="S89" s="2"/>
      <c r="T89" s="28"/>
      <c r="U89" s="2"/>
      <c r="V89" s="2"/>
      <c r="W89" s="2"/>
      <c r="X89" s="2"/>
      <c r="Y89" s="104"/>
      <c r="Z89" s="104"/>
      <c r="AA89" s="2" t="s">
        <v>128</v>
      </c>
      <c r="AB89" s="2"/>
      <c r="AC89" s="2"/>
      <c r="AD89" s="2"/>
      <c r="AE89" s="2"/>
      <c r="AF89" s="2" t="s">
        <v>129</v>
      </c>
      <c r="AG89" s="2"/>
      <c r="AH89" s="2"/>
      <c r="AI89" s="2"/>
      <c r="AJ89" s="28"/>
      <c r="AK89" s="2"/>
      <c r="AL89" s="2"/>
      <c r="AM89" s="2"/>
      <c r="AN89" s="2"/>
      <c r="AO89" s="104"/>
      <c r="AP89" s="104"/>
      <c r="AQ89" s="274" t="s">
        <v>8</v>
      </c>
      <c r="AR89" s="274"/>
      <c r="AS89" s="274" t="s">
        <v>96</v>
      </c>
      <c r="AT89" s="274"/>
      <c r="AU89" s="274"/>
      <c r="AV89" s="274"/>
      <c r="AW89" s="104"/>
      <c r="AX89" s="104"/>
      <c r="AY89" s="104"/>
      <c r="AZ89" s="104"/>
      <c r="BA89" s="104"/>
      <c r="BB89" s="104"/>
      <c r="BC89" s="104"/>
      <c r="BD89" s="105"/>
      <c r="BE89" s="58"/>
      <c r="BF89" s="53"/>
      <c r="BG89" s="53"/>
      <c r="BH89" s="53"/>
      <c r="BI89" s="53"/>
      <c r="BJ89" s="53"/>
    </row>
    <row r="90" spans="2:62" ht="20.25" customHeight="1" x14ac:dyDescent="0.4">
      <c r="B90" s="35"/>
      <c r="C90" s="51"/>
      <c r="D90" s="51"/>
      <c r="E90" s="51"/>
      <c r="F90" s="51"/>
      <c r="G90" s="51"/>
      <c r="H90" s="51"/>
      <c r="I90" s="103"/>
      <c r="J90" s="103"/>
      <c r="K90" s="2" t="str">
        <f>IF($R$88="週","対象時間数（週平均）","対象時間数（当月合計）")</f>
        <v>対象時間数（週平均）</v>
      </c>
      <c r="L90" s="2"/>
      <c r="M90" s="2"/>
      <c r="N90" s="2"/>
      <c r="O90" s="2"/>
      <c r="P90" s="2" t="str">
        <f>IF($R$88="週","週に勤務すべき時間数","当月に勤務すべき時間数")</f>
        <v>週に勤務すべき時間数</v>
      </c>
      <c r="Q90" s="2"/>
      <c r="R90" s="2"/>
      <c r="S90" s="2"/>
      <c r="T90" s="28"/>
      <c r="U90" s="2" t="s">
        <v>130</v>
      </c>
      <c r="V90" s="2"/>
      <c r="W90" s="2"/>
      <c r="X90" s="2"/>
      <c r="Y90" s="104"/>
      <c r="Z90" s="104"/>
      <c r="AA90" s="2" t="str">
        <f>IF(AH88="週","対象時間数（週平均）","対象時間数（当月合計）")</f>
        <v>対象時間数（週平均）</v>
      </c>
      <c r="AB90" s="2"/>
      <c r="AC90" s="2"/>
      <c r="AD90" s="2"/>
      <c r="AE90" s="2"/>
      <c r="AF90" s="2" t="str">
        <f>IF($AH$88="週","週に勤務すべき時間数","当月に勤務すべき時間数")</f>
        <v>週に勤務すべき時間数</v>
      </c>
      <c r="AG90" s="2"/>
      <c r="AH90" s="2"/>
      <c r="AI90" s="2"/>
      <c r="AJ90" s="28"/>
      <c r="AK90" s="2" t="s">
        <v>130</v>
      </c>
      <c r="AL90" s="2"/>
      <c r="AM90" s="2"/>
      <c r="AN90" s="2"/>
      <c r="AO90" s="104"/>
      <c r="AP90" s="104"/>
      <c r="AQ90" s="274" t="s">
        <v>9</v>
      </c>
      <c r="AR90" s="274"/>
      <c r="AS90" s="274" t="s">
        <v>142</v>
      </c>
      <c r="AT90" s="274"/>
      <c r="AU90" s="274"/>
      <c r="AV90" s="274"/>
      <c r="AW90" s="104"/>
      <c r="AX90" s="104"/>
      <c r="AY90" s="104"/>
      <c r="AZ90" s="104"/>
      <c r="BA90" s="104"/>
      <c r="BB90" s="104"/>
      <c r="BC90" s="104"/>
      <c r="BD90" s="105"/>
      <c r="BE90" s="58"/>
      <c r="BF90" s="53"/>
      <c r="BG90" s="53"/>
      <c r="BH90" s="53"/>
      <c r="BI90" s="53"/>
      <c r="BJ90" s="53"/>
    </row>
    <row r="91" spans="2:62" ht="20.25" customHeight="1" x14ac:dyDescent="0.4">
      <c r="I91" s="2"/>
      <c r="J91" s="2"/>
      <c r="K91" s="284">
        <f>IF($R$88="週",T86,R86)</f>
        <v>20</v>
      </c>
      <c r="L91" s="284"/>
      <c r="M91" s="284"/>
      <c r="N91" s="284"/>
      <c r="O91" s="107" t="s">
        <v>131</v>
      </c>
      <c r="P91" s="274">
        <f>IF($R$88="週",$BA$6,$BE$6)</f>
        <v>40</v>
      </c>
      <c r="Q91" s="274"/>
      <c r="R91" s="274"/>
      <c r="S91" s="274"/>
      <c r="T91" s="107" t="s">
        <v>132</v>
      </c>
      <c r="U91" s="281">
        <f>ROUNDDOWN(K91/P91,1)</f>
        <v>0.5</v>
      </c>
      <c r="V91" s="281"/>
      <c r="W91" s="281"/>
      <c r="X91" s="281"/>
      <c r="Y91" s="2"/>
      <c r="Z91" s="2"/>
      <c r="AA91" s="284">
        <f>IF($AH$88="週",AJ86,AH86)</f>
        <v>128</v>
      </c>
      <c r="AB91" s="284"/>
      <c r="AC91" s="284"/>
      <c r="AD91" s="284"/>
      <c r="AE91" s="107" t="s">
        <v>131</v>
      </c>
      <c r="AF91" s="274">
        <f>IF($AH$88="週",$BA$6,$BE$6)</f>
        <v>40</v>
      </c>
      <c r="AG91" s="274"/>
      <c r="AH91" s="274"/>
      <c r="AI91" s="274"/>
      <c r="AJ91" s="107" t="s">
        <v>132</v>
      </c>
      <c r="AK91" s="281">
        <f>ROUNDDOWN(AA91/AF91,1)</f>
        <v>3.2</v>
      </c>
      <c r="AL91" s="281"/>
      <c r="AM91" s="281"/>
      <c r="AN91" s="281"/>
      <c r="AO91" s="2"/>
      <c r="AP91" s="2"/>
      <c r="AQ91" s="2"/>
      <c r="AR91" s="2"/>
      <c r="AS91" s="2"/>
      <c r="AT91" s="2"/>
      <c r="AU91" s="2"/>
      <c r="AV91" s="2"/>
      <c r="AW91" s="2"/>
      <c r="AX91" s="2"/>
      <c r="AY91" s="2"/>
      <c r="AZ91" s="2"/>
      <c r="BA91" s="2"/>
      <c r="BB91" s="2"/>
      <c r="BC91" s="2"/>
      <c r="BD91" s="2"/>
    </row>
    <row r="92" spans="2:62" ht="20.25" customHeight="1" x14ac:dyDescent="0.4">
      <c r="I92" s="2"/>
      <c r="J92" s="2"/>
      <c r="K92" s="2"/>
      <c r="L92" s="2"/>
      <c r="M92" s="2"/>
      <c r="N92" s="2"/>
      <c r="O92" s="2"/>
      <c r="P92" s="2"/>
      <c r="Q92" s="2"/>
      <c r="R92" s="2"/>
      <c r="S92" s="2"/>
      <c r="T92" s="28"/>
      <c r="U92" s="2" t="s">
        <v>133</v>
      </c>
      <c r="V92" s="2"/>
      <c r="W92" s="2"/>
      <c r="X92" s="2"/>
      <c r="Y92" s="2"/>
      <c r="Z92" s="2"/>
      <c r="AA92" s="2"/>
      <c r="AB92" s="2"/>
      <c r="AC92" s="2"/>
      <c r="AD92" s="2"/>
      <c r="AE92" s="2"/>
      <c r="AF92" s="2"/>
      <c r="AG92" s="2"/>
      <c r="AH92" s="2"/>
      <c r="AI92" s="2"/>
      <c r="AJ92" s="28"/>
      <c r="AK92" s="2" t="s">
        <v>133</v>
      </c>
      <c r="AL92" s="2"/>
      <c r="AM92" s="2"/>
      <c r="AN92" s="2"/>
      <c r="AO92" s="2"/>
      <c r="AP92" s="2"/>
      <c r="AQ92" s="2"/>
      <c r="AR92" s="2"/>
      <c r="AS92" s="2"/>
      <c r="AT92" s="2"/>
      <c r="AU92" s="2"/>
      <c r="AV92" s="2"/>
      <c r="AW92" s="2"/>
      <c r="AX92" s="2"/>
      <c r="AY92" s="2"/>
      <c r="AZ92" s="2"/>
      <c r="BA92" s="2"/>
      <c r="BB92" s="2"/>
      <c r="BC92" s="2"/>
      <c r="BD92" s="2"/>
    </row>
    <row r="93" spans="2:62" ht="20.25" customHeight="1" x14ac:dyDescent="0.4">
      <c r="I93" s="2"/>
      <c r="J93" s="2"/>
      <c r="K93" s="2" t="s">
        <v>172</v>
      </c>
      <c r="L93" s="2"/>
      <c r="M93" s="2"/>
      <c r="N93" s="2"/>
      <c r="O93" s="2"/>
      <c r="P93" s="2"/>
      <c r="Q93" s="2"/>
      <c r="R93" s="2"/>
      <c r="S93" s="2"/>
      <c r="T93" s="28"/>
      <c r="U93" s="2"/>
      <c r="V93" s="2"/>
      <c r="W93" s="2"/>
      <c r="X93" s="2"/>
      <c r="Y93" s="2"/>
      <c r="Z93" s="2"/>
      <c r="AA93" s="2" t="s">
        <v>173</v>
      </c>
      <c r="AB93" s="2"/>
      <c r="AC93" s="2"/>
      <c r="AD93" s="2"/>
      <c r="AE93" s="2"/>
      <c r="AF93" s="2"/>
      <c r="AG93" s="2"/>
      <c r="AH93" s="2"/>
      <c r="AI93" s="2"/>
      <c r="AJ93" s="28"/>
      <c r="AK93" s="2"/>
      <c r="AL93" s="2"/>
      <c r="AM93" s="2"/>
      <c r="AN93" s="2"/>
      <c r="AO93" s="2"/>
      <c r="AP93" s="2"/>
      <c r="AQ93" s="2"/>
      <c r="AR93" s="2"/>
      <c r="AS93" s="2"/>
      <c r="AT93" s="2"/>
      <c r="AU93" s="2"/>
      <c r="AV93" s="2"/>
      <c r="AW93" s="2"/>
      <c r="AX93" s="2"/>
      <c r="AY93" s="2"/>
      <c r="AZ93" s="2"/>
      <c r="BA93" s="2"/>
      <c r="BB93" s="2"/>
      <c r="BC93" s="2"/>
      <c r="BD93" s="2"/>
    </row>
    <row r="94" spans="2:62" ht="20.25" customHeight="1" x14ac:dyDescent="0.4">
      <c r="I94" s="2"/>
      <c r="J94" s="2"/>
      <c r="K94" s="2" t="s">
        <v>120</v>
      </c>
      <c r="L94" s="2"/>
      <c r="M94" s="2"/>
      <c r="N94" s="2"/>
      <c r="O94" s="2"/>
      <c r="P94" s="2"/>
      <c r="Q94" s="2"/>
      <c r="R94" s="2"/>
      <c r="S94" s="2"/>
      <c r="T94" s="28"/>
      <c r="U94" s="256"/>
      <c r="V94" s="256"/>
      <c r="W94" s="256"/>
      <c r="X94" s="256"/>
      <c r="Y94" s="2"/>
      <c r="Z94" s="2"/>
      <c r="AA94" s="2" t="s">
        <v>120</v>
      </c>
      <c r="AB94" s="2"/>
      <c r="AC94" s="2"/>
      <c r="AD94" s="2"/>
      <c r="AE94" s="2"/>
      <c r="AF94" s="2"/>
      <c r="AG94" s="2"/>
      <c r="AH94" s="2"/>
      <c r="AI94" s="2"/>
      <c r="AJ94" s="28"/>
      <c r="AK94" s="256"/>
      <c r="AL94" s="256"/>
      <c r="AM94" s="256"/>
      <c r="AN94" s="256"/>
      <c r="AO94" s="2"/>
      <c r="AP94" s="2"/>
      <c r="AQ94" s="2"/>
      <c r="AR94" s="2"/>
      <c r="AS94" s="2"/>
      <c r="AT94" s="2"/>
      <c r="AU94" s="2"/>
      <c r="AV94" s="2"/>
      <c r="AW94" s="2"/>
      <c r="AX94" s="2"/>
      <c r="AY94" s="2"/>
      <c r="AZ94" s="2"/>
      <c r="BA94" s="2"/>
      <c r="BB94" s="2"/>
      <c r="BC94" s="2"/>
      <c r="BD94" s="2"/>
    </row>
    <row r="95" spans="2:62" ht="20.25" customHeight="1" x14ac:dyDescent="0.4">
      <c r="I95" s="2"/>
      <c r="J95" s="2"/>
      <c r="K95" s="2" t="s">
        <v>134</v>
      </c>
      <c r="L95" s="2"/>
      <c r="M95" s="2"/>
      <c r="N95" s="2"/>
      <c r="O95" s="2"/>
      <c r="P95" s="2" t="s">
        <v>135</v>
      </c>
      <c r="Q95" s="2"/>
      <c r="R95" s="2"/>
      <c r="S95" s="2"/>
      <c r="T95" s="2"/>
      <c r="U95" s="257" t="s">
        <v>124</v>
      </c>
      <c r="V95" s="257"/>
      <c r="W95" s="257"/>
      <c r="X95" s="257"/>
      <c r="Y95" s="2"/>
      <c r="Z95" s="2"/>
      <c r="AA95" s="2" t="s">
        <v>134</v>
      </c>
      <c r="AB95" s="2"/>
      <c r="AC95" s="2"/>
      <c r="AD95" s="2"/>
      <c r="AE95" s="2"/>
      <c r="AF95" s="2" t="s">
        <v>135</v>
      </c>
      <c r="AG95" s="2"/>
      <c r="AH95" s="2"/>
      <c r="AI95" s="2"/>
      <c r="AJ95" s="2"/>
      <c r="AK95" s="257" t="s">
        <v>124</v>
      </c>
      <c r="AL95" s="257"/>
      <c r="AM95" s="257"/>
      <c r="AN95" s="257"/>
      <c r="AO95" s="2"/>
      <c r="AP95" s="2"/>
      <c r="AQ95" s="2"/>
      <c r="AR95" s="2"/>
      <c r="AS95" s="2"/>
      <c r="AT95" s="2"/>
      <c r="AU95" s="2"/>
      <c r="AV95" s="2"/>
      <c r="AW95" s="2"/>
      <c r="AX95" s="2"/>
      <c r="AY95" s="2"/>
      <c r="AZ95" s="2"/>
      <c r="BA95" s="2"/>
      <c r="BB95" s="2"/>
      <c r="BC95" s="2"/>
      <c r="BD95" s="2"/>
    </row>
    <row r="96" spans="2:62" ht="20.25" customHeight="1" x14ac:dyDescent="0.4">
      <c r="I96" s="2"/>
      <c r="J96" s="2"/>
      <c r="K96" s="274">
        <f>W86</f>
        <v>3</v>
      </c>
      <c r="L96" s="274"/>
      <c r="M96" s="274"/>
      <c r="N96" s="274"/>
      <c r="O96" s="107" t="s">
        <v>138</v>
      </c>
      <c r="P96" s="281">
        <f>U91</f>
        <v>0.5</v>
      </c>
      <c r="Q96" s="281"/>
      <c r="R96" s="281"/>
      <c r="S96" s="281"/>
      <c r="T96" s="107" t="s">
        <v>132</v>
      </c>
      <c r="U96" s="275">
        <f>ROUNDDOWN(K96+P96,1)</f>
        <v>3.5</v>
      </c>
      <c r="V96" s="275"/>
      <c r="W96" s="275"/>
      <c r="X96" s="275"/>
      <c r="Y96" s="110"/>
      <c r="Z96" s="110"/>
      <c r="AA96" s="282">
        <f>AM86</f>
        <v>17</v>
      </c>
      <c r="AB96" s="282"/>
      <c r="AC96" s="282"/>
      <c r="AD96" s="282"/>
      <c r="AE96" s="111" t="s">
        <v>138</v>
      </c>
      <c r="AF96" s="283">
        <f>AK91</f>
        <v>3.2</v>
      </c>
      <c r="AG96" s="283"/>
      <c r="AH96" s="283"/>
      <c r="AI96" s="283"/>
      <c r="AJ96" s="111" t="s">
        <v>132</v>
      </c>
      <c r="AK96" s="275">
        <f>ROUNDDOWN(AA96+AF96,1)</f>
        <v>20.2</v>
      </c>
      <c r="AL96" s="275"/>
      <c r="AM96" s="275"/>
      <c r="AN96" s="275"/>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3:59" x14ac:dyDescent="0.4">
      <c r="C143" s="3"/>
      <c r="D143" s="3"/>
      <c r="E143" s="3"/>
      <c r="F143" s="3"/>
      <c r="G143" s="3"/>
      <c r="H143" s="3"/>
      <c r="I143" s="3"/>
      <c r="J143" s="3"/>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row>
    <row r="144" spans="3:59" x14ac:dyDescent="0.4">
      <c r="C144" s="3"/>
      <c r="D144" s="3"/>
      <c r="E144" s="3"/>
      <c r="F144" s="3"/>
      <c r="G144" s="3"/>
      <c r="H144" s="3"/>
      <c r="I144" s="3"/>
      <c r="J144" s="3"/>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row>
    <row r="145" spans="3:12" x14ac:dyDescent="0.4">
      <c r="C145" s="11"/>
      <c r="D145" s="11"/>
      <c r="E145" s="11"/>
      <c r="F145" s="11"/>
      <c r="G145" s="11"/>
      <c r="H145" s="11"/>
      <c r="I145" s="11"/>
      <c r="J145" s="11"/>
      <c r="K145" s="3"/>
      <c r="L145" s="3"/>
    </row>
    <row r="146" spans="3:12" x14ac:dyDescent="0.4">
      <c r="C146" s="11"/>
      <c r="D146" s="11"/>
      <c r="E146" s="11"/>
      <c r="F146" s="11"/>
      <c r="G146" s="11"/>
      <c r="H146" s="11"/>
      <c r="I146" s="11"/>
      <c r="J146" s="11"/>
      <c r="K146" s="3"/>
      <c r="L146" s="3"/>
    </row>
    <row r="147" spans="3:12" x14ac:dyDescent="0.4">
      <c r="C147" s="3"/>
      <c r="D147" s="3"/>
      <c r="E147" s="3"/>
      <c r="F147" s="3"/>
      <c r="G147" s="3"/>
      <c r="H147" s="3"/>
      <c r="I147" s="3"/>
      <c r="J147" s="3"/>
    </row>
    <row r="148" spans="3:12" x14ac:dyDescent="0.4">
      <c r="C148" s="3"/>
      <c r="D148" s="3"/>
      <c r="E148" s="3"/>
      <c r="F148" s="3"/>
      <c r="G148" s="3"/>
      <c r="H148" s="3"/>
      <c r="I148" s="3"/>
      <c r="J148" s="3"/>
    </row>
    <row r="149" spans="3:12" x14ac:dyDescent="0.4">
      <c r="C149" s="3"/>
      <c r="D149" s="3"/>
      <c r="E149" s="3"/>
      <c r="F149" s="3"/>
      <c r="G149" s="3"/>
      <c r="H149" s="3"/>
      <c r="I149" s="3"/>
      <c r="J149" s="3"/>
    </row>
    <row r="150" spans="3:12"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K91:N91">
    <cfRule type="expression" dxfId="145" priority="38">
      <formula>INDIRECT(ADDRESS(ROW(),COLUMN()))=TRUNC(INDIRECT(ADDRESS(ROW(),COLUMN())))</formula>
    </cfRule>
  </conditionalFormatting>
  <conditionalFormatting sqref="M82:X86">
    <cfRule type="expression" dxfId="144" priority="40">
      <formula>INDIRECT(ADDRESS(ROW(),COLUMN()))=TRUNC(INDIRECT(ADDRESS(ROW(),COLUMN())))</formula>
    </cfRule>
  </conditionalFormatting>
  <conditionalFormatting sqref="W80:X80 Z80 AO80:BA80 W89:Z89 AO89:BA89">
    <cfRule type="expression" dxfId="143" priority="149">
      <formula>OR(#REF!=$B78,#REF!=$B78)</formula>
    </cfRule>
  </conditionalFormatting>
  <conditionalFormatting sqref="W90:Z90 AO90:BA90">
    <cfRule type="expression" dxfId="142" priority="147">
      <formula>OR(#REF!=$B77,#REF!=$B77)</formula>
    </cfRule>
  </conditionalFormatting>
  <conditionalFormatting sqref="W18:BE18">
    <cfRule type="expression" dxfId="141" priority="77">
      <formula>INDIRECT(ADDRESS(ROW(),COLUMN()))=TRUNC(INDIRECT(ADDRESS(ROW(),COLUMN())))</formula>
    </cfRule>
  </conditionalFormatting>
  <conditionalFormatting sqref="W20:BE20">
    <cfRule type="expression" dxfId="140" priority="29">
      <formula>INDIRECT(ADDRESS(ROW(),COLUMN()))=TRUNC(INDIRECT(ADDRESS(ROW(),COLUMN())))</formula>
    </cfRule>
  </conditionalFormatting>
  <conditionalFormatting sqref="W22:BE22">
    <cfRule type="expression" dxfId="139" priority="28">
      <formula>INDIRECT(ADDRESS(ROW(),COLUMN()))=TRUNC(INDIRECT(ADDRESS(ROW(),COLUMN())))</formula>
    </cfRule>
  </conditionalFormatting>
  <conditionalFormatting sqref="W24:BE24">
    <cfRule type="expression" dxfId="138" priority="27">
      <formula>INDIRECT(ADDRESS(ROW(),COLUMN()))=TRUNC(INDIRECT(ADDRESS(ROW(),COLUMN())))</formula>
    </cfRule>
  </conditionalFormatting>
  <conditionalFormatting sqref="W26:BE26">
    <cfRule type="expression" dxfId="137" priority="26">
      <formula>INDIRECT(ADDRESS(ROW(),COLUMN()))=TRUNC(INDIRECT(ADDRESS(ROW(),COLUMN())))</formula>
    </cfRule>
  </conditionalFormatting>
  <conditionalFormatting sqref="W28:BE28">
    <cfRule type="expression" dxfId="136" priority="25">
      <formula>INDIRECT(ADDRESS(ROW(),COLUMN()))=TRUNC(INDIRECT(ADDRESS(ROW(),COLUMN())))</formula>
    </cfRule>
  </conditionalFormatting>
  <conditionalFormatting sqref="W30:BE30">
    <cfRule type="expression" dxfId="135" priority="24">
      <formula>INDIRECT(ADDRESS(ROW(),COLUMN()))=TRUNC(INDIRECT(ADDRESS(ROW(),COLUMN())))</formula>
    </cfRule>
  </conditionalFormatting>
  <conditionalFormatting sqref="W32:BE32">
    <cfRule type="expression" dxfId="134" priority="23">
      <formula>INDIRECT(ADDRESS(ROW(),COLUMN()))=TRUNC(INDIRECT(ADDRESS(ROW(),COLUMN())))</formula>
    </cfRule>
  </conditionalFormatting>
  <conditionalFormatting sqref="W34:BE34">
    <cfRule type="expression" dxfId="133" priority="22">
      <formula>INDIRECT(ADDRESS(ROW(),COLUMN()))=TRUNC(INDIRECT(ADDRESS(ROW(),COLUMN())))</formula>
    </cfRule>
  </conditionalFormatting>
  <conditionalFormatting sqref="W36:BE36">
    <cfRule type="expression" dxfId="132" priority="21">
      <formula>INDIRECT(ADDRESS(ROW(),COLUMN()))=TRUNC(INDIRECT(ADDRESS(ROW(),COLUMN())))</formula>
    </cfRule>
  </conditionalFormatting>
  <conditionalFormatting sqref="W38:BE38">
    <cfRule type="expression" dxfId="131" priority="20">
      <formula>INDIRECT(ADDRESS(ROW(),COLUMN()))=TRUNC(INDIRECT(ADDRESS(ROW(),COLUMN())))</formula>
    </cfRule>
  </conditionalFormatting>
  <conditionalFormatting sqref="W40:BE40">
    <cfRule type="expression" dxfId="130" priority="19">
      <formula>INDIRECT(ADDRESS(ROW(),COLUMN()))=TRUNC(INDIRECT(ADDRESS(ROW(),COLUMN())))</formula>
    </cfRule>
  </conditionalFormatting>
  <conditionalFormatting sqref="W42:BE42">
    <cfRule type="expression" dxfId="129" priority="18">
      <formula>INDIRECT(ADDRESS(ROW(),COLUMN()))=TRUNC(INDIRECT(ADDRESS(ROW(),COLUMN())))</formula>
    </cfRule>
  </conditionalFormatting>
  <conditionalFormatting sqref="W44:BE44">
    <cfRule type="expression" dxfId="128" priority="17">
      <formula>INDIRECT(ADDRESS(ROW(),COLUMN()))=TRUNC(INDIRECT(ADDRESS(ROW(),COLUMN())))</formula>
    </cfRule>
  </conditionalFormatting>
  <conditionalFormatting sqref="W46:BE46">
    <cfRule type="expression" dxfId="127" priority="16">
      <formula>INDIRECT(ADDRESS(ROW(),COLUMN()))=TRUNC(INDIRECT(ADDRESS(ROW(),COLUMN())))</formula>
    </cfRule>
  </conditionalFormatting>
  <conditionalFormatting sqref="W48:BE48">
    <cfRule type="expression" dxfId="126" priority="15">
      <formula>INDIRECT(ADDRESS(ROW(),COLUMN()))=TRUNC(INDIRECT(ADDRESS(ROW(),COLUMN())))</formula>
    </cfRule>
  </conditionalFormatting>
  <conditionalFormatting sqref="W50:BE50">
    <cfRule type="expression" dxfId="125" priority="14">
      <formula>INDIRECT(ADDRESS(ROW(),COLUMN()))=TRUNC(INDIRECT(ADDRESS(ROW(),COLUMN())))</formula>
    </cfRule>
  </conditionalFormatting>
  <conditionalFormatting sqref="W52:BE52">
    <cfRule type="expression" dxfId="124" priority="13">
      <formula>INDIRECT(ADDRESS(ROW(),COLUMN()))=TRUNC(INDIRECT(ADDRESS(ROW(),COLUMN())))</formula>
    </cfRule>
  </conditionalFormatting>
  <conditionalFormatting sqref="W54:BE54">
    <cfRule type="expression" dxfId="123" priority="12">
      <formula>INDIRECT(ADDRESS(ROW(),COLUMN()))=TRUNC(INDIRECT(ADDRESS(ROW(),COLUMN())))</formula>
    </cfRule>
  </conditionalFormatting>
  <conditionalFormatting sqref="W56:BE56">
    <cfRule type="expression" dxfId="122" priority="11">
      <formula>INDIRECT(ADDRESS(ROW(),COLUMN()))=TRUNC(INDIRECT(ADDRESS(ROW(),COLUMN())))</formula>
    </cfRule>
  </conditionalFormatting>
  <conditionalFormatting sqref="W58:BE58">
    <cfRule type="expression" dxfId="121" priority="10">
      <formula>INDIRECT(ADDRESS(ROW(),COLUMN()))=TRUNC(INDIRECT(ADDRESS(ROW(),COLUMN())))</formula>
    </cfRule>
  </conditionalFormatting>
  <conditionalFormatting sqref="W60:BE60">
    <cfRule type="expression" dxfId="120" priority="9">
      <formula>INDIRECT(ADDRESS(ROW(),COLUMN()))=TRUNC(INDIRECT(ADDRESS(ROW(),COLUMN())))</formula>
    </cfRule>
  </conditionalFormatting>
  <conditionalFormatting sqref="W62:BE62">
    <cfRule type="expression" dxfId="119" priority="8">
      <formula>INDIRECT(ADDRESS(ROW(),COLUMN()))=TRUNC(INDIRECT(ADDRESS(ROW(),COLUMN())))</formula>
    </cfRule>
  </conditionalFormatting>
  <conditionalFormatting sqref="W64:BE64">
    <cfRule type="expression" dxfId="118" priority="7">
      <formula>INDIRECT(ADDRESS(ROW(),COLUMN()))=TRUNC(INDIRECT(ADDRESS(ROW(),COLUMN())))</formula>
    </cfRule>
  </conditionalFormatting>
  <conditionalFormatting sqref="W66:BE66">
    <cfRule type="expression" dxfId="117" priority="6">
      <formula>INDIRECT(ADDRESS(ROW(),COLUMN()))=TRUNC(INDIRECT(ADDRESS(ROW(),COLUMN())))</formula>
    </cfRule>
  </conditionalFormatting>
  <conditionalFormatting sqref="W68:BE68">
    <cfRule type="expression" dxfId="116" priority="5">
      <formula>INDIRECT(ADDRESS(ROW(),COLUMN()))=TRUNC(INDIRECT(ADDRESS(ROW(),COLUMN())))</formula>
    </cfRule>
  </conditionalFormatting>
  <conditionalFormatting sqref="W70:BE70">
    <cfRule type="expression" dxfId="115" priority="4">
      <formula>INDIRECT(ADDRESS(ROW(),COLUMN()))=TRUNC(INDIRECT(ADDRESS(ROW(),COLUMN())))</formula>
    </cfRule>
  </conditionalFormatting>
  <conditionalFormatting sqref="W72:BE72">
    <cfRule type="expression" dxfId="114" priority="3">
      <formula>INDIRECT(ADDRESS(ROW(),COLUMN()))=TRUNC(INDIRECT(ADDRESS(ROW(),COLUMN())))</formula>
    </cfRule>
  </conditionalFormatting>
  <conditionalFormatting sqref="W74:BE74">
    <cfRule type="expression" dxfId="113" priority="2">
      <formula>INDIRECT(ADDRESS(ROW(),COLUMN()))=TRUNC(INDIRECT(ADDRESS(ROW(),COLUMN())))</formula>
    </cfRule>
  </conditionalFormatting>
  <conditionalFormatting sqref="W76:BE76">
    <cfRule type="expression" dxfId="112" priority="1">
      <formula>INDIRECT(ADDRESS(ROW(),COLUMN()))=TRUNC(INDIRECT(ADDRESS(ROW(),COLUMN())))</formula>
    </cfRule>
  </conditionalFormatting>
  <conditionalFormatting sqref="AA91:AD91">
    <cfRule type="expression" dxfId="111" priority="37">
      <formula>INDIRECT(ADDRESS(ROW(),COLUMN()))=TRUNC(INDIRECT(ADDRESS(ROW(),COLUMN())))</formula>
    </cfRule>
  </conditionalFormatting>
  <conditionalFormatting sqref="AC82:AN86">
    <cfRule type="expression" dxfId="110" priority="36">
      <formula>INDIRECT(ADDRESS(ROW(),COLUMN()))=TRUNC(INDIRECT(ADDRESS(ROW(),COLUMN())))</formula>
    </cfRule>
  </conditionalFormatting>
  <conditionalFormatting sqref="AM80:AN80 AM89:AN89">
    <cfRule type="expression" dxfId="109" priority="145">
      <formula>OR(#REF!=$B78,#REF!=$B78)</formula>
    </cfRule>
  </conditionalFormatting>
  <conditionalFormatting sqref="AM90:AN90">
    <cfRule type="expression" dxfId="108" priority="143">
      <formula>OR(#REF!=$B77,#REF!=$B77)</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66" customWidth="1"/>
    <col min="2" max="2" width="5.625" style="65" customWidth="1"/>
    <col min="3" max="3" width="10.625" style="65" customWidth="1"/>
    <col min="4" max="4" width="10.625" style="65" hidden="1" customWidth="1"/>
    <col min="5" max="5" width="3.375" style="65" bestFit="1" customWidth="1"/>
    <col min="6" max="6" width="15.625" style="66" customWidth="1"/>
    <col min="7" max="7" width="3.375" style="66" bestFit="1" customWidth="1"/>
    <col min="8" max="8" width="15.625" style="66" customWidth="1"/>
    <col min="9" max="9" width="3.375" style="66" bestFit="1" customWidth="1"/>
    <col min="10" max="10" width="15.625" style="65" customWidth="1"/>
    <col min="11" max="11" width="3.375" style="66" bestFit="1" customWidth="1"/>
    <col min="12" max="12" width="15.625" style="66" customWidth="1"/>
    <col min="13" max="13" width="3.375" style="66" customWidth="1"/>
    <col min="14" max="14" width="50.625" style="66" customWidth="1"/>
    <col min="15" max="16384" width="9" style="66"/>
  </cols>
  <sheetData>
    <row r="1" spans="2:14" x14ac:dyDescent="0.4">
      <c r="B1" s="64" t="s">
        <v>32</v>
      </c>
    </row>
    <row r="2" spans="2:14" x14ac:dyDescent="0.4">
      <c r="B2" s="67" t="s">
        <v>33</v>
      </c>
      <c r="F2" s="68"/>
      <c r="J2" s="69"/>
    </row>
    <row r="3" spans="2:14" x14ac:dyDescent="0.4">
      <c r="B3" s="68" t="s">
        <v>177</v>
      </c>
      <c r="F3" s="69" t="s">
        <v>178</v>
      </c>
      <c r="J3" s="69"/>
    </row>
    <row r="4" spans="2:14" x14ac:dyDescent="0.4">
      <c r="B4" s="67"/>
      <c r="F4" s="312" t="s">
        <v>34</v>
      </c>
      <c r="G4" s="312"/>
      <c r="H4" s="312"/>
      <c r="I4" s="312"/>
      <c r="J4" s="312"/>
      <c r="K4" s="312"/>
      <c r="L4" s="312"/>
      <c r="N4" s="312" t="s">
        <v>185</v>
      </c>
    </row>
    <row r="5" spans="2:14" x14ac:dyDescent="0.4">
      <c r="B5" s="65" t="s">
        <v>20</v>
      </c>
      <c r="C5" s="65" t="s">
        <v>4</v>
      </c>
      <c r="F5" s="65" t="s">
        <v>186</v>
      </c>
      <c r="G5" s="65"/>
      <c r="H5" s="65" t="s">
        <v>187</v>
      </c>
      <c r="J5" s="65" t="s">
        <v>35</v>
      </c>
      <c r="L5" s="65" t="s">
        <v>34</v>
      </c>
      <c r="N5" s="312"/>
    </row>
    <row r="6" spans="2:14" x14ac:dyDescent="0.4">
      <c r="B6" s="70">
        <v>1</v>
      </c>
      <c r="C6" s="71" t="s">
        <v>38</v>
      </c>
      <c r="D6" s="72" t="str">
        <f>C6</f>
        <v>a</v>
      </c>
      <c r="E6" s="70" t="s">
        <v>16</v>
      </c>
      <c r="F6" s="73">
        <v>0.29166666666666669</v>
      </c>
      <c r="G6" s="70" t="s">
        <v>17</v>
      </c>
      <c r="H6" s="73">
        <v>0.66666666666666663</v>
      </c>
      <c r="I6" s="74" t="s">
        <v>37</v>
      </c>
      <c r="J6" s="73">
        <v>4.1666666666666664E-2</v>
      </c>
      <c r="K6" s="75" t="s">
        <v>2</v>
      </c>
      <c r="L6" s="76">
        <f>IF(OR(F6="",H6=""),"",(H6+IF(F6&gt;H6,1,0)-F6-J6)*24)</f>
        <v>7.9999999999999982</v>
      </c>
      <c r="N6" s="77"/>
    </row>
    <row r="7" spans="2:14" x14ac:dyDescent="0.4">
      <c r="B7" s="70">
        <v>2</v>
      </c>
      <c r="C7" s="71" t="s">
        <v>39</v>
      </c>
      <c r="D7" s="72" t="str">
        <f t="shared" ref="D7:D38" si="0">C7</f>
        <v>b</v>
      </c>
      <c r="E7" s="70" t="s">
        <v>16</v>
      </c>
      <c r="F7" s="73">
        <v>0.375</v>
      </c>
      <c r="G7" s="70" t="s">
        <v>17</v>
      </c>
      <c r="H7" s="73">
        <v>0.75</v>
      </c>
      <c r="I7" s="74" t="s">
        <v>37</v>
      </c>
      <c r="J7" s="73">
        <v>4.1666666666666664E-2</v>
      </c>
      <c r="K7" s="75" t="s">
        <v>2</v>
      </c>
      <c r="L7" s="76">
        <f>IF(OR(F7="",H7=""),"",(H7+IF(F7&gt;H7,1,0)-F7-J7)*24)</f>
        <v>8</v>
      </c>
      <c r="N7" s="77"/>
    </row>
    <row r="8" spans="2:14" x14ac:dyDescent="0.4">
      <c r="B8" s="70">
        <v>3</v>
      </c>
      <c r="C8" s="71" t="s">
        <v>40</v>
      </c>
      <c r="D8" s="72" t="str">
        <f t="shared" si="0"/>
        <v>c</v>
      </c>
      <c r="E8" s="70" t="s">
        <v>16</v>
      </c>
      <c r="F8" s="73">
        <v>0.41666666666666669</v>
      </c>
      <c r="G8" s="70" t="s">
        <v>17</v>
      </c>
      <c r="H8" s="73">
        <v>0.79166666666666663</v>
      </c>
      <c r="I8" s="74" t="s">
        <v>37</v>
      </c>
      <c r="J8" s="73">
        <v>4.1666666666666664E-2</v>
      </c>
      <c r="K8" s="75" t="s">
        <v>2</v>
      </c>
      <c r="L8" s="76">
        <f>IF(OR(F8="",H8=""),"",(H8+IF(F8&gt;H8,1,0)-F8-J8)*24)</f>
        <v>7.9999999999999982</v>
      </c>
      <c r="N8" s="77"/>
    </row>
    <row r="9" spans="2:14" x14ac:dyDescent="0.4">
      <c r="B9" s="70">
        <v>4</v>
      </c>
      <c r="C9" s="71" t="s">
        <v>41</v>
      </c>
      <c r="D9" s="72" t="str">
        <f t="shared" si="0"/>
        <v>d</v>
      </c>
      <c r="E9" s="70" t="s">
        <v>16</v>
      </c>
      <c r="F9" s="73">
        <v>0.5</v>
      </c>
      <c r="G9" s="70" t="s">
        <v>17</v>
      </c>
      <c r="H9" s="73">
        <v>0.875</v>
      </c>
      <c r="I9" s="74" t="s">
        <v>37</v>
      </c>
      <c r="J9" s="73">
        <v>4.1666666666666664E-2</v>
      </c>
      <c r="K9" s="75" t="s">
        <v>2</v>
      </c>
      <c r="L9" s="76">
        <f>IF(OR(F9="",H9=""),"",(H9+IF(F9&gt;H9,1,0)-F9-J9)*24)</f>
        <v>8</v>
      </c>
      <c r="N9" s="77"/>
    </row>
    <row r="10" spans="2:14" x14ac:dyDescent="0.4">
      <c r="B10" s="70">
        <v>5</v>
      </c>
      <c r="C10" s="71" t="s">
        <v>42</v>
      </c>
      <c r="D10" s="72" t="str">
        <f t="shared" si="0"/>
        <v>e</v>
      </c>
      <c r="E10" s="70" t="s">
        <v>16</v>
      </c>
      <c r="F10" s="73">
        <v>0.375</v>
      </c>
      <c r="G10" s="70" t="s">
        <v>17</v>
      </c>
      <c r="H10" s="73">
        <v>0.54166666666666663</v>
      </c>
      <c r="I10" s="74" t="s">
        <v>37</v>
      </c>
      <c r="J10" s="73">
        <v>0</v>
      </c>
      <c r="K10" s="75" t="s">
        <v>2</v>
      </c>
      <c r="L10" s="76">
        <f t="shared" ref="L10:L22" si="1">IF(OR(F10="",H10=""),"",(H10+IF(F10&gt;H10,1,0)-F10-J10)*24)</f>
        <v>3.9999999999999991</v>
      </c>
      <c r="N10" s="77"/>
    </row>
    <row r="11" spans="2:14" x14ac:dyDescent="0.4">
      <c r="B11" s="70">
        <v>6</v>
      </c>
      <c r="C11" s="71" t="s">
        <v>43</v>
      </c>
      <c r="D11" s="72" t="str">
        <f t="shared" si="0"/>
        <v>f</v>
      </c>
      <c r="E11" s="70" t="s">
        <v>16</v>
      </c>
      <c r="F11" s="73">
        <v>0.54166666666666663</v>
      </c>
      <c r="G11" s="70" t="s">
        <v>17</v>
      </c>
      <c r="H11" s="73">
        <v>0.75</v>
      </c>
      <c r="I11" s="74" t="s">
        <v>37</v>
      </c>
      <c r="J11" s="73">
        <v>4.1666666666666664E-2</v>
      </c>
      <c r="K11" s="75" t="s">
        <v>2</v>
      </c>
      <c r="L11" s="76">
        <f>IF(OR(F11="",H11=""),"",(H11+IF(F11&gt;H11,1,0)-F11-J11)*24)</f>
        <v>4.0000000000000009</v>
      </c>
      <c r="N11" s="77"/>
    </row>
    <row r="12" spans="2:14" x14ac:dyDescent="0.4">
      <c r="B12" s="70">
        <v>7</v>
      </c>
      <c r="C12" s="71" t="s">
        <v>44</v>
      </c>
      <c r="D12" s="72" t="str">
        <f t="shared" si="0"/>
        <v>g</v>
      </c>
      <c r="E12" s="70" t="s">
        <v>16</v>
      </c>
      <c r="F12" s="73">
        <v>0.58333333333333337</v>
      </c>
      <c r="G12" s="70" t="s">
        <v>17</v>
      </c>
      <c r="H12" s="73">
        <v>0.83333333333333337</v>
      </c>
      <c r="I12" s="74" t="s">
        <v>37</v>
      </c>
      <c r="J12" s="73">
        <v>0</v>
      </c>
      <c r="K12" s="75" t="s">
        <v>2</v>
      </c>
      <c r="L12" s="76">
        <f t="shared" si="1"/>
        <v>6</v>
      </c>
      <c r="N12" s="77"/>
    </row>
    <row r="13" spans="2:14" x14ac:dyDescent="0.4">
      <c r="B13" s="70">
        <v>8</v>
      </c>
      <c r="C13" s="71" t="s">
        <v>45</v>
      </c>
      <c r="D13" s="72" t="str">
        <f t="shared" si="0"/>
        <v>h</v>
      </c>
      <c r="E13" s="70" t="s">
        <v>16</v>
      </c>
      <c r="F13" s="73">
        <v>0.66666666666666663</v>
      </c>
      <c r="G13" s="70" t="s">
        <v>17</v>
      </c>
      <c r="H13" s="73">
        <v>1</v>
      </c>
      <c r="I13" s="74" t="s">
        <v>37</v>
      </c>
      <c r="J13" s="73">
        <v>0</v>
      </c>
      <c r="K13" s="75" t="s">
        <v>2</v>
      </c>
      <c r="L13" s="76">
        <f t="shared" si="1"/>
        <v>8</v>
      </c>
      <c r="N13" s="77" t="s">
        <v>209</v>
      </c>
    </row>
    <row r="14" spans="2:14" x14ac:dyDescent="0.4">
      <c r="B14" s="70">
        <v>9</v>
      </c>
      <c r="C14" s="71" t="s">
        <v>46</v>
      </c>
      <c r="D14" s="72" t="str">
        <f t="shared" si="0"/>
        <v>i</v>
      </c>
      <c r="E14" s="70" t="s">
        <v>16</v>
      </c>
      <c r="F14" s="73">
        <v>0</v>
      </c>
      <c r="G14" s="70" t="s">
        <v>17</v>
      </c>
      <c r="H14" s="73">
        <v>0.375</v>
      </c>
      <c r="I14" s="74" t="s">
        <v>37</v>
      </c>
      <c r="J14" s="73">
        <v>4.1666666666666664E-2</v>
      </c>
      <c r="K14" s="75" t="s">
        <v>2</v>
      </c>
      <c r="L14" s="76">
        <f t="shared" si="1"/>
        <v>8</v>
      </c>
      <c r="N14" s="77" t="s">
        <v>222</v>
      </c>
    </row>
    <row r="15" spans="2:14" x14ac:dyDescent="0.4">
      <c r="B15" s="70">
        <v>10</v>
      </c>
      <c r="C15" s="71" t="s">
        <v>47</v>
      </c>
      <c r="D15" s="72" t="str">
        <f t="shared" si="0"/>
        <v>j</v>
      </c>
      <c r="E15" s="70" t="s">
        <v>16</v>
      </c>
      <c r="F15" s="73"/>
      <c r="G15" s="70" t="s">
        <v>17</v>
      </c>
      <c r="H15" s="73"/>
      <c r="I15" s="74" t="s">
        <v>37</v>
      </c>
      <c r="J15" s="73">
        <v>0</v>
      </c>
      <c r="K15" s="75" t="s">
        <v>2</v>
      </c>
      <c r="L15" s="76" t="str">
        <f t="shared" si="1"/>
        <v/>
      </c>
      <c r="N15" s="77"/>
    </row>
    <row r="16" spans="2:14" x14ac:dyDescent="0.4">
      <c r="B16" s="70">
        <v>11</v>
      </c>
      <c r="C16" s="71" t="s">
        <v>48</v>
      </c>
      <c r="D16" s="72" t="str">
        <f t="shared" si="0"/>
        <v>k</v>
      </c>
      <c r="E16" s="70" t="s">
        <v>16</v>
      </c>
      <c r="F16" s="73"/>
      <c r="G16" s="70" t="s">
        <v>17</v>
      </c>
      <c r="H16" s="73"/>
      <c r="I16" s="74" t="s">
        <v>37</v>
      </c>
      <c r="J16" s="73">
        <v>0</v>
      </c>
      <c r="K16" s="75" t="s">
        <v>2</v>
      </c>
      <c r="L16" s="76" t="str">
        <f t="shared" si="1"/>
        <v/>
      </c>
      <c r="N16" s="77"/>
    </row>
    <row r="17" spans="2:14" x14ac:dyDescent="0.4">
      <c r="B17" s="70">
        <v>12</v>
      </c>
      <c r="C17" s="71" t="s">
        <v>49</v>
      </c>
      <c r="D17" s="72" t="str">
        <f t="shared" si="0"/>
        <v>l</v>
      </c>
      <c r="E17" s="70" t="s">
        <v>16</v>
      </c>
      <c r="F17" s="73"/>
      <c r="G17" s="70" t="s">
        <v>17</v>
      </c>
      <c r="H17" s="73"/>
      <c r="I17" s="74" t="s">
        <v>37</v>
      </c>
      <c r="J17" s="73">
        <v>0</v>
      </c>
      <c r="K17" s="75" t="s">
        <v>2</v>
      </c>
      <c r="L17" s="76" t="str">
        <f t="shared" si="1"/>
        <v/>
      </c>
      <c r="N17" s="77"/>
    </row>
    <row r="18" spans="2:14" x14ac:dyDescent="0.4">
      <c r="B18" s="70">
        <v>13</v>
      </c>
      <c r="C18" s="71" t="s">
        <v>50</v>
      </c>
      <c r="D18" s="72" t="str">
        <f t="shared" si="0"/>
        <v>m</v>
      </c>
      <c r="E18" s="70" t="s">
        <v>16</v>
      </c>
      <c r="F18" s="73"/>
      <c r="G18" s="70" t="s">
        <v>17</v>
      </c>
      <c r="H18" s="73"/>
      <c r="I18" s="74" t="s">
        <v>37</v>
      </c>
      <c r="J18" s="73">
        <v>0</v>
      </c>
      <c r="K18" s="75" t="s">
        <v>2</v>
      </c>
      <c r="L18" s="76" t="str">
        <f t="shared" si="1"/>
        <v/>
      </c>
      <c r="N18" s="77"/>
    </row>
    <row r="19" spans="2:14" x14ac:dyDescent="0.4">
      <c r="B19" s="70">
        <v>14</v>
      </c>
      <c r="C19" s="71" t="s">
        <v>51</v>
      </c>
      <c r="D19" s="72" t="str">
        <f t="shared" si="0"/>
        <v>n</v>
      </c>
      <c r="E19" s="70" t="s">
        <v>16</v>
      </c>
      <c r="F19" s="73"/>
      <c r="G19" s="70" t="s">
        <v>17</v>
      </c>
      <c r="H19" s="73"/>
      <c r="I19" s="74" t="s">
        <v>37</v>
      </c>
      <c r="J19" s="73">
        <v>0</v>
      </c>
      <c r="K19" s="75" t="s">
        <v>2</v>
      </c>
      <c r="L19" s="76" t="str">
        <f t="shared" si="1"/>
        <v/>
      </c>
      <c r="N19" s="77"/>
    </row>
    <row r="20" spans="2:14" x14ac:dyDescent="0.4">
      <c r="B20" s="70">
        <v>15</v>
      </c>
      <c r="C20" s="71" t="s">
        <v>52</v>
      </c>
      <c r="D20" s="72" t="str">
        <f t="shared" si="0"/>
        <v>o</v>
      </c>
      <c r="E20" s="70" t="s">
        <v>16</v>
      </c>
      <c r="F20" s="73"/>
      <c r="G20" s="70" t="s">
        <v>17</v>
      </c>
      <c r="H20" s="73"/>
      <c r="I20" s="74" t="s">
        <v>37</v>
      </c>
      <c r="J20" s="73">
        <v>0</v>
      </c>
      <c r="K20" s="75" t="s">
        <v>2</v>
      </c>
      <c r="L20" s="76" t="str">
        <f t="shared" si="1"/>
        <v/>
      </c>
      <c r="N20" s="77"/>
    </row>
    <row r="21" spans="2:14" x14ac:dyDescent="0.4">
      <c r="B21" s="70">
        <v>16</v>
      </c>
      <c r="C21" s="71" t="s">
        <v>53</v>
      </c>
      <c r="D21" s="72" t="str">
        <f t="shared" si="0"/>
        <v>p</v>
      </c>
      <c r="E21" s="70" t="s">
        <v>16</v>
      </c>
      <c r="F21" s="73"/>
      <c r="G21" s="70" t="s">
        <v>17</v>
      </c>
      <c r="H21" s="73"/>
      <c r="I21" s="74" t="s">
        <v>37</v>
      </c>
      <c r="J21" s="73">
        <v>0</v>
      </c>
      <c r="K21" s="75" t="s">
        <v>2</v>
      </c>
      <c r="L21" s="76" t="str">
        <f t="shared" si="1"/>
        <v/>
      </c>
      <c r="N21" s="77"/>
    </row>
    <row r="22" spans="2:14" x14ac:dyDescent="0.4">
      <c r="B22" s="70">
        <v>17</v>
      </c>
      <c r="C22" s="71" t="s">
        <v>54</v>
      </c>
      <c r="D22" s="72" t="str">
        <f t="shared" si="0"/>
        <v>q</v>
      </c>
      <c r="E22" s="70" t="s">
        <v>16</v>
      </c>
      <c r="F22" s="73"/>
      <c r="G22" s="70" t="s">
        <v>17</v>
      </c>
      <c r="H22" s="73"/>
      <c r="I22" s="74" t="s">
        <v>37</v>
      </c>
      <c r="J22" s="73">
        <v>0</v>
      </c>
      <c r="K22" s="75" t="s">
        <v>2</v>
      </c>
      <c r="L22" s="76" t="str">
        <f t="shared" si="1"/>
        <v/>
      </c>
      <c r="N22" s="77"/>
    </row>
    <row r="23" spans="2:14" x14ac:dyDescent="0.4">
      <c r="B23" s="70">
        <v>18</v>
      </c>
      <c r="C23" s="71" t="s">
        <v>55</v>
      </c>
      <c r="D23" s="72" t="str">
        <f t="shared" si="0"/>
        <v>r</v>
      </c>
      <c r="E23" s="70" t="s">
        <v>16</v>
      </c>
      <c r="F23" s="78"/>
      <c r="G23" s="70" t="s">
        <v>17</v>
      </c>
      <c r="H23" s="78"/>
      <c r="I23" s="74" t="s">
        <v>37</v>
      </c>
      <c r="J23" s="78"/>
      <c r="K23" s="75" t="s">
        <v>2</v>
      </c>
      <c r="L23" s="71">
        <v>1</v>
      </c>
      <c r="N23" s="77"/>
    </row>
    <row r="24" spans="2:14" x14ac:dyDescent="0.4">
      <c r="B24" s="70">
        <v>19</v>
      </c>
      <c r="C24" s="71" t="s">
        <v>56</v>
      </c>
      <c r="D24" s="72" t="str">
        <f t="shared" si="0"/>
        <v>s</v>
      </c>
      <c r="E24" s="70" t="s">
        <v>16</v>
      </c>
      <c r="F24" s="78"/>
      <c r="G24" s="70" t="s">
        <v>17</v>
      </c>
      <c r="H24" s="78"/>
      <c r="I24" s="74" t="s">
        <v>37</v>
      </c>
      <c r="J24" s="78"/>
      <c r="K24" s="75" t="s">
        <v>2</v>
      </c>
      <c r="L24" s="71">
        <v>2</v>
      </c>
      <c r="N24" s="77"/>
    </row>
    <row r="25" spans="2:14" x14ac:dyDescent="0.4">
      <c r="B25" s="70">
        <v>20</v>
      </c>
      <c r="C25" s="71" t="s">
        <v>57</v>
      </c>
      <c r="D25" s="72" t="str">
        <f t="shared" si="0"/>
        <v>t</v>
      </c>
      <c r="E25" s="70" t="s">
        <v>16</v>
      </c>
      <c r="F25" s="78"/>
      <c r="G25" s="70" t="s">
        <v>17</v>
      </c>
      <c r="H25" s="78"/>
      <c r="I25" s="74" t="s">
        <v>37</v>
      </c>
      <c r="J25" s="78"/>
      <c r="K25" s="75" t="s">
        <v>2</v>
      </c>
      <c r="L25" s="71">
        <v>3</v>
      </c>
      <c r="N25" s="77"/>
    </row>
    <row r="26" spans="2:14" x14ac:dyDescent="0.4">
      <c r="B26" s="70">
        <v>21</v>
      </c>
      <c r="C26" s="71" t="s">
        <v>58</v>
      </c>
      <c r="D26" s="72" t="str">
        <f t="shared" si="0"/>
        <v>u</v>
      </c>
      <c r="E26" s="70" t="s">
        <v>16</v>
      </c>
      <c r="F26" s="78"/>
      <c r="G26" s="70" t="s">
        <v>17</v>
      </c>
      <c r="H26" s="78"/>
      <c r="I26" s="74" t="s">
        <v>37</v>
      </c>
      <c r="J26" s="78"/>
      <c r="K26" s="75" t="s">
        <v>2</v>
      </c>
      <c r="L26" s="71">
        <v>4</v>
      </c>
      <c r="N26" s="77"/>
    </row>
    <row r="27" spans="2:14" x14ac:dyDescent="0.4">
      <c r="B27" s="70">
        <v>22</v>
      </c>
      <c r="C27" s="71" t="s">
        <v>59</v>
      </c>
      <c r="D27" s="72" t="str">
        <f t="shared" si="0"/>
        <v>v</v>
      </c>
      <c r="E27" s="70" t="s">
        <v>16</v>
      </c>
      <c r="F27" s="78"/>
      <c r="G27" s="70" t="s">
        <v>17</v>
      </c>
      <c r="H27" s="78"/>
      <c r="I27" s="74" t="s">
        <v>37</v>
      </c>
      <c r="J27" s="78"/>
      <c r="K27" s="75" t="s">
        <v>2</v>
      </c>
      <c r="L27" s="71">
        <v>5</v>
      </c>
      <c r="N27" s="77"/>
    </row>
    <row r="28" spans="2:14" x14ac:dyDescent="0.4">
      <c r="B28" s="70">
        <v>23</v>
      </c>
      <c r="C28" s="71" t="s">
        <v>60</v>
      </c>
      <c r="D28" s="72" t="str">
        <f t="shared" si="0"/>
        <v>w</v>
      </c>
      <c r="E28" s="70" t="s">
        <v>16</v>
      </c>
      <c r="F28" s="78"/>
      <c r="G28" s="70" t="s">
        <v>17</v>
      </c>
      <c r="H28" s="78"/>
      <c r="I28" s="74" t="s">
        <v>37</v>
      </c>
      <c r="J28" s="78"/>
      <c r="K28" s="75" t="s">
        <v>2</v>
      </c>
      <c r="L28" s="71">
        <v>6</v>
      </c>
      <c r="N28" s="77"/>
    </row>
    <row r="29" spans="2:14" x14ac:dyDescent="0.4">
      <c r="B29" s="70">
        <v>24</v>
      </c>
      <c r="C29" s="71" t="s">
        <v>61</v>
      </c>
      <c r="D29" s="72" t="str">
        <f t="shared" si="0"/>
        <v>x</v>
      </c>
      <c r="E29" s="70" t="s">
        <v>16</v>
      </c>
      <c r="F29" s="78"/>
      <c r="G29" s="70" t="s">
        <v>17</v>
      </c>
      <c r="H29" s="78"/>
      <c r="I29" s="74" t="s">
        <v>37</v>
      </c>
      <c r="J29" s="78"/>
      <c r="K29" s="75" t="s">
        <v>2</v>
      </c>
      <c r="L29" s="71">
        <v>7</v>
      </c>
      <c r="N29" s="77"/>
    </row>
    <row r="30" spans="2:14" x14ac:dyDescent="0.4">
      <c r="B30" s="70">
        <v>25</v>
      </c>
      <c r="C30" s="71" t="s">
        <v>62</v>
      </c>
      <c r="D30" s="72" t="str">
        <f t="shared" si="0"/>
        <v>y</v>
      </c>
      <c r="E30" s="70" t="s">
        <v>16</v>
      </c>
      <c r="F30" s="78"/>
      <c r="G30" s="70" t="s">
        <v>17</v>
      </c>
      <c r="H30" s="78"/>
      <c r="I30" s="74" t="s">
        <v>37</v>
      </c>
      <c r="J30" s="78"/>
      <c r="K30" s="75" t="s">
        <v>2</v>
      </c>
      <c r="L30" s="71">
        <v>8</v>
      </c>
      <c r="N30" s="77"/>
    </row>
    <row r="31" spans="2:14" x14ac:dyDescent="0.4">
      <c r="B31" s="70">
        <v>26</v>
      </c>
      <c r="C31" s="71" t="s">
        <v>63</v>
      </c>
      <c r="D31" s="72" t="str">
        <f t="shared" si="0"/>
        <v>z</v>
      </c>
      <c r="E31" s="70" t="s">
        <v>16</v>
      </c>
      <c r="F31" s="78"/>
      <c r="G31" s="70" t="s">
        <v>17</v>
      </c>
      <c r="H31" s="78"/>
      <c r="I31" s="74" t="s">
        <v>37</v>
      </c>
      <c r="J31" s="78"/>
      <c r="K31" s="75" t="s">
        <v>2</v>
      </c>
      <c r="L31" s="71">
        <v>1</v>
      </c>
      <c r="N31" s="77"/>
    </row>
    <row r="32" spans="2:14" x14ac:dyDescent="0.4">
      <c r="B32" s="70">
        <v>27</v>
      </c>
      <c r="C32" s="71" t="s">
        <v>61</v>
      </c>
      <c r="D32" s="72" t="str">
        <f t="shared" si="0"/>
        <v>x</v>
      </c>
      <c r="E32" s="70" t="s">
        <v>16</v>
      </c>
      <c r="F32" s="78"/>
      <c r="G32" s="70" t="s">
        <v>17</v>
      </c>
      <c r="H32" s="78"/>
      <c r="I32" s="74" t="s">
        <v>37</v>
      </c>
      <c r="J32" s="78"/>
      <c r="K32" s="75" t="s">
        <v>2</v>
      </c>
      <c r="L32" s="71">
        <v>2</v>
      </c>
      <c r="N32" s="77"/>
    </row>
    <row r="33" spans="2:14" x14ac:dyDescent="0.4">
      <c r="B33" s="70">
        <v>28</v>
      </c>
      <c r="C33" s="71" t="s">
        <v>64</v>
      </c>
      <c r="D33" s="72" t="str">
        <f t="shared" si="0"/>
        <v>aa</v>
      </c>
      <c r="E33" s="70" t="s">
        <v>16</v>
      </c>
      <c r="F33" s="78"/>
      <c r="G33" s="70" t="s">
        <v>17</v>
      </c>
      <c r="H33" s="78"/>
      <c r="I33" s="74" t="s">
        <v>37</v>
      </c>
      <c r="J33" s="78"/>
      <c r="K33" s="75" t="s">
        <v>2</v>
      </c>
      <c r="L33" s="71">
        <v>3</v>
      </c>
      <c r="N33" s="77"/>
    </row>
    <row r="34" spans="2:14" x14ac:dyDescent="0.4">
      <c r="B34" s="70">
        <v>29</v>
      </c>
      <c r="C34" s="71" t="s">
        <v>65</v>
      </c>
      <c r="D34" s="72" t="str">
        <f t="shared" si="0"/>
        <v>ab</v>
      </c>
      <c r="E34" s="70" t="s">
        <v>16</v>
      </c>
      <c r="F34" s="78"/>
      <c r="G34" s="70" t="s">
        <v>17</v>
      </c>
      <c r="H34" s="78"/>
      <c r="I34" s="74" t="s">
        <v>37</v>
      </c>
      <c r="J34" s="78"/>
      <c r="K34" s="75" t="s">
        <v>2</v>
      </c>
      <c r="L34" s="71">
        <v>4</v>
      </c>
      <c r="N34" s="77"/>
    </row>
    <row r="35" spans="2:14" x14ac:dyDescent="0.4">
      <c r="B35" s="70">
        <v>30</v>
      </c>
      <c r="C35" s="71" t="s">
        <v>66</v>
      </c>
      <c r="D35" s="72" t="str">
        <f t="shared" si="0"/>
        <v>ac</v>
      </c>
      <c r="E35" s="70" t="s">
        <v>16</v>
      </c>
      <c r="F35" s="78"/>
      <c r="G35" s="70" t="s">
        <v>17</v>
      </c>
      <c r="H35" s="78"/>
      <c r="I35" s="74" t="s">
        <v>37</v>
      </c>
      <c r="J35" s="78"/>
      <c r="K35" s="75" t="s">
        <v>2</v>
      </c>
      <c r="L35" s="71">
        <v>5</v>
      </c>
      <c r="N35" s="77"/>
    </row>
    <row r="36" spans="2:14" x14ac:dyDescent="0.4">
      <c r="B36" s="70">
        <v>31</v>
      </c>
      <c r="C36" s="71" t="s">
        <v>67</v>
      </c>
      <c r="D36" s="72" t="str">
        <f t="shared" si="0"/>
        <v>ad</v>
      </c>
      <c r="E36" s="70" t="s">
        <v>16</v>
      </c>
      <c r="F36" s="78"/>
      <c r="G36" s="70" t="s">
        <v>17</v>
      </c>
      <c r="H36" s="78"/>
      <c r="I36" s="74" t="s">
        <v>37</v>
      </c>
      <c r="J36" s="78"/>
      <c r="K36" s="75" t="s">
        <v>2</v>
      </c>
      <c r="L36" s="71">
        <v>6</v>
      </c>
      <c r="N36" s="77"/>
    </row>
    <row r="37" spans="2:14" x14ac:dyDescent="0.4">
      <c r="B37" s="70">
        <v>32</v>
      </c>
      <c r="C37" s="71" t="s">
        <v>68</v>
      </c>
      <c r="D37" s="72" t="str">
        <f t="shared" si="0"/>
        <v>ae</v>
      </c>
      <c r="E37" s="70" t="s">
        <v>16</v>
      </c>
      <c r="F37" s="78"/>
      <c r="G37" s="70" t="s">
        <v>17</v>
      </c>
      <c r="H37" s="78"/>
      <c r="I37" s="74" t="s">
        <v>37</v>
      </c>
      <c r="J37" s="78"/>
      <c r="K37" s="75" t="s">
        <v>2</v>
      </c>
      <c r="L37" s="71">
        <v>7</v>
      </c>
      <c r="N37" s="77"/>
    </row>
    <row r="38" spans="2:14" x14ac:dyDescent="0.4">
      <c r="B38" s="70">
        <v>33</v>
      </c>
      <c r="C38" s="71" t="s">
        <v>69</v>
      </c>
      <c r="D38" s="72" t="str">
        <f t="shared" si="0"/>
        <v>af</v>
      </c>
      <c r="E38" s="70" t="s">
        <v>16</v>
      </c>
      <c r="F38" s="78"/>
      <c r="G38" s="70" t="s">
        <v>17</v>
      </c>
      <c r="H38" s="78"/>
      <c r="I38" s="74" t="s">
        <v>37</v>
      </c>
      <c r="J38" s="78"/>
      <c r="K38" s="75" t="s">
        <v>2</v>
      </c>
      <c r="L38" s="71">
        <v>8</v>
      </c>
      <c r="N38" s="77"/>
    </row>
    <row r="39" spans="2:14" x14ac:dyDescent="0.4">
      <c r="B39" s="70">
        <v>34</v>
      </c>
      <c r="C39" s="79" t="s">
        <v>87</v>
      </c>
      <c r="D39" s="72"/>
      <c r="E39" s="70" t="s">
        <v>16</v>
      </c>
      <c r="F39" s="73">
        <v>0.29166666666666669</v>
      </c>
      <c r="G39" s="70" t="s">
        <v>17</v>
      </c>
      <c r="H39" s="73">
        <v>0.39583333333333331</v>
      </c>
      <c r="I39" s="74" t="s">
        <v>37</v>
      </c>
      <c r="J39" s="73">
        <v>0</v>
      </c>
      <c r="K39" s="75" t="s">
        <v>2</v>
      </c>
      <c r="L39" s="76">
        <f t="shared" ref="L39:L40" si="2">IF(OR(F39="",H39=""),"",(H39+IF(F39&gt;H39,1,0)-F39-J39)*24)</f>
        <v>2.4999999999999991</v>
      </c>
      <c r="N39" s="77"/>
    </row>
    <row r="40" spans="2:14" x14ac:dyDescent="0.4">
      <c r="B40" s="70"/>
      <c r="C40" s="80" t="s">
        <v>36</v>
      </c>
      <c r="D40" s="72"/>
      <c r="E40" s="70" t="s">
        <v>16</v>
      </c>
      <c r="F40" s="73">
        <v>0.6875</v>
      </c>
      <c r="G40" s="70" t="s">
        <v>17</v>
      </c>
      <c r="H40" s="73">
        <v>0.83333333333333337</v>
      </c>
      <c r="I40" s="74" t="s">
        <v>37</v>
      </c>
      <c r="J40" s="73">
        <v>0</v>
      </c>
      <c r="K40" s="75" t="s">
        <v>2</v>
      </c>
      <c r="L40" s="76">
        <f t="shared" si="2"/>
        <v>3.5000000000000009</v>
      </c>
      <c r="N40" s="77"/>
    </row>
    <row r="41" spans="2:14" x14ac:dyDescent="0.4">
      <c r="B41" s="70"/>
      <c r="C41" s="81" t="s">
        <v>36</v>
      </c>
      <c r="D41" s="72" t="str">
        <f>C39</f>
        <v>ag</v>
      </c>
      <c r="E41" s="70" t="s">
        <v>16</v>
      </c>
      <c r="F41" s="73" t="s">
        <v>36</v>
      </c>
      <c r="G41" s="70" t="s">
        <v>17</v>
      </c>
      <c r="H41" s="73" t="s">
        <v>36</v>
      </c>
      <c r="I41" s="74" t="s">
        <v>37</v>
      </c>
      <c r="J41" s="73" t="s">
        <v>36</v>
      </c>
      <c r="K41" s="75" t="s">
        <v>2</v>
      </c>
      <c r="L41" s="76">
        <f>IF(OR(L39="",L40=""),"",L39+L40)</f>
        <v>6</v>
      </c>
      <c r="N41" s="77" t="s">
        <v>188</v>
      </c>
    </row>
    <row r="42" spans="2:14" x14ac:dyDescent="0.4">
      <c r="B42" s="70"/>
      <c r="C42" s="79" t="s">
        <v>189</v>
      </c>
      <c r="D42" s="72"/>
      <c r="E42" s="70" t="s">
        <v>16</v>
      </c>
      <c r="F42" s="73"/>
      <c r="G42" s="70" t="s">
        <v>17</v>
      </c>
      <c r="H42" s="73"/>
      <c r="I42" s="74" t="s">
        <v>37</v>
      </c>
      <c r="J42" s="73">
        <v>0</v>
      </c>
      <c r="K42" s="75" t="s">
        <v>2</v>
      </c>
      <c r="L42" s="76" t="str">
        <f t="shared" ref="L42:L43" si="3">IF(OR(F42="",H42=""),"",(H42+IF(F42&gt;H42,1,0)-F42-J42)*24)</f>
        <v/>
      </c>
      <c r="N42" s="77"/>
    </row>
    <row r="43" spans="2:14" x14ac:dyDescent="0.4">
      <c r="B43" s="70">
        <v>35</v>
      </c>
      <c r="C43" s="80" t="s">
        <v>36</v>
      </c>
      <c r="D43" s="72"/>
      <c r="E43" s="70" t="s">
        <v>16</v>
      </c>
      <c r="F43" s="73"/>
      <c r="G43" s="70" t="s">
        <v>17</v>
      </c>
      <c r="H43" s="73"/>
      <c r="I43" s="74" t="s">
        <v>37</v>
      </c>
      <c r="J43" s="73">
        <v>0</v>
      </c>
      <c r="K43" s="75" t="s">
        <v>2</v>
      </c>
      <c r="L43" s="76" t="str">
        <f t="shared" si="3"/>
        <v/>
      </c>
      <c r="N43" s="77"/>
    </row>
    <row r="44" spans="2:14" x14ac:dyDescent="0.4">
      <c r="B44" s="70"/>
      <c r="C44" s="81" t="s">
        <v>36</v>
      </c>
      <c r="D44" s="72" t="str">
        <f>C42</f>
        <v>ah</v>
      </c>
      <c r="E44" s="70" t="s">
        <v>16</v>
      </c>
      <c r="F44" s="73" t="s">
        <v>36</v>
      </c>
      <c r="G44" s="70" t="s">
        <v>17</v>
      </c>
      <c r="H44" s="73" t="s">
        <v>36</v>
      </c>
      <c r="I44" s="74" t="s">
        <v>37</v>
      </c>
      <c r="J44" s="73" t="s">
        <v>36</v>
      </c>
      <c r="K44" s="75" t="s">
        <v>2</v>
      </c>
      <c r="L44" s="76" t="str">
        <f>IF(OR(L42="",L43=""),"",L42+L43)</f>
        <v/>
      </c>
      <c r="N44" s="77" t="s">
        <v>190</v>
      </c>
    </row>
    <row r="45" spans="2:14" x14ac:dyDescent="0.4">
      <c r="B45" s="70"/>
      <c r="C45" s="79" t="s">
        <v>191</v>
      </c>
      <c r="D45" s="72"/>
      <c r="E45" s="70" t="s">
        <v>16</v>
      </c>
      <c r="F45" s="73"/>
      <c r="G45" s="70" t="s">
        <v>17</v>
      </c>
      <c r="H45" s="73"/>
      <c r="I45" s="74" t="s">
        <v>37</v>
      </c>
      <c r="J45" s="73">
        <v>0</v>
      </c>
      <c r="K45" s="75" t="s">
        <v>2</v>
      </c>
      <c r="L45" s="76" t="str">
        <f t="shared" ref="L45:L46" si="4">IF(OR(F45="",H45=""),"",(H45+IF(F45&gt;H45,1,0)-F45-J45)*24)</f>
        <v/>
      </c>
      <c r="N45" s="77"/>
    </row>
    <row r="46" spans="2:14" x14ac:dyDescent="0.4">
      <c r="B46" s="70">
        <v>36</v>
      </c>
      <c r="C46" s="80" t="s">
        <v>36</v>
      </c>
      <c r="D46" s="72"/>
      <c r="E46" s="70" t="s">
        <v>16</v>
      </c>
      <c r="F46" s="73"/>
      <c r="G46" s="70" t="s">
        <v>17</v>
      </c>
      <c r="H46" s="73"/>
      <c r="I46" s="74" t="s">
        <v>37</v>
      </c>
      <c r="J46" s="73">
        <v>0</v>
      </c>
      <c r="K46" s="75" t="s">
        <v>2</v>
      </c>
      <c r="L46" s="76" t="str">
        <f t="shared" si="4"/>
        <v/>
      </c>
      <c r="N46" s="77"/>
    </row>
    <row r="47" spans="2:14" x14ac:dyDescent="0.4">
      <c r="B47" s="70"/>
      <c r="C47" s="81" t="s">
        <v>36</v>
      </c>
      <c r="D47" s="72" t="str">
        <f>C45</f>
        <v>ai</v>
      </c>
      <c r="E47" s="70" t="s">
        <v>16</v>
      </c>
      <c r="F47" s="73" t="s">
        <v>36</v>
      </c>
      <c r="G47" s="70" t="s">
        <v>17</v>
      </c>
      <c r="H47" s="73" t="s">
        <v>36</v>
      </c>
      <c r="I47" s="74" t="s">
        <v>37</v>
      </c>
      <c r="J47" s="73" t="s">
        <v>36</v>
      </c>
      <c r="K47" s="75" t="s">
        <v>2</v>
      </c>
      <c r="L47" s="76" t="str">
        <f>IF(OR(L45="",L46=""),"",L45+L46)</f>
        <v/>
      </c>
      <c r="N47" s="77" t="s">
        <v>190</v>
      </c>
    </row>
    <row r="49" spans="3:4" x14ac:dyDescent="0.4">
      <c r="C49" s="67" t="s">
        <v>192</v>
      </c>
      <c r="D49" s="67"/>
    </row>
    <row r="50" spans="3:4" x14ac:dyDescent="0.4">
      <c r="C50" s="67" t="s">
        <v>193</v>
      </c>
      <c r="D50" s="67"/>
    </row>
    <row r="51" spans="3:4" x14ac:dyDescent="0.4">
      <c r="C51" s="67" t="s">
        <v>194</v>
      </c>
      <c r="D51" s="67"/>
    </row>
    <row r="52" spans="3:4" x14ac:dyDescent="0.4">
      <c r="C52" s="67" t="s">
        <v>195</v>
      </c>
      <c r="D52" s="67"/>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B1:BO290"/>
  <sheetViews>
    <sheetView showGridLines="0" tabSelected="1" view="pageBreakPreview" zoomScaleNormal="55" zoomScaleSheetLayoutView="100" workbookViewId="0">
      <selection activeCell="C2" sqref="C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178" t="s">
        <v>237</v>
      </c>
      <c r="AU1" s="179"/>
      <c r="AV1" s="179"/>
      <c r="AW1" s="179"/>
      <c r="AX1" s="179"/>
      <c r="AY1" s="179"/>
      <c r="AZ1" s="179"/>
      <c r="BA1" s="179"/>
      <c r="BB1" s="179"/>
      <c r="BC1" s="179"/>
      <c r="BD1" s="179"/>
      <c r="BE1" s="179"/>
      <c r="BF1" s="179"/>
      <c r="BG1" s="179"/>
      <c r="BH1" s="179"/>
      <c r="BI1" s="179"/>
      <c r="BJ1" s="9" t="s">
        <v>2</v>
      </c>
    </row>
    <row r="2" spans="2:67" s="8" customFormat="1" ht="20.25" customHeight="1" x14ac:dyDescent="0.4">
      <c r="J2" s="7"/>
      <c r="M2" s="7"/>
      <c r="N2" s="7"/>
      <c r="P2" s="9"/>
      <c r="Q2" s="9"/>
      <c r="R2" s="9"/>
      <c r="S2" s="9"/>
      <c r="T2" s="9"/>
      <c r="U2" s="9"/>
      <c r="V2" s="9"/>
      <c r="W2" s="9"/>
      <c r="AB2" s="9" t="s">
        <v>27</v>
      </c>
      <c r="AC2" s="180">
        <v>6</v>
      </c>
      <c r="AD2" s="180"/>
      <c r="AE2" s="9" t="s">
        <v>28</v>
      </c>
      <c r="AF2" s="181">
        <f>IF(AC2=0,"",YEAR(DATE(2018+AC2,1,1)))</f>
        <v>2024</v>
      </c>
      <c r="AG2" s="181"/>
      <c r="AH2" s="8" t="s">
        <v>29</v>
      </c>
      <c r="AI2" s="8" t="s">
        <v>1</v>
      </c>
      <c r="AJ2" s="180">
        <v>4</v>
      </c>
      <c r="AK2" s="180"/>
      <c r="AL2" s="8" t="s">
        <v>24</v>
      </c>
      <c r="AS2" s="9" t="s">
        <v>31</v>
      </c>
      <c r="AT2" s="180" t="s">
        <v>171</v>
      </c>
      <c r="AU2" s="180"/>
      <c r="AV2" s="180"/>
      <c r="AW2" s="180"/>
      <c r="AX2" s="180"/>
      <c r="AY2" s="180"/>
      <c r="AZ2" s="180"/>
      <c r="BA2" s="180"/>
      <c r="BB2" s="180"/>
      <c r="BC2" s="180"/>
      <c r="BD2" s="180"/>
      <c r="BE2" s="180"/>
      <c r="BF2" s="180"/>
      <c r="BG2" s="180"/>
      <c r="BH2" s="180"/>
      <c r="BI2" s="180"/>
      <c r="BJ2" s="9" t="s">
        <v>2</v>
      </c>
      <c r="BK2" s="9"/>
      <c r="BL2" s="9"/>
      <c r="BM2" s="9"/>
    </row>
    <row r="3" spans="2:67" s="8" customFormat="1" ht="20.25" customHeight="1" x14ac:dyDescent="0.4">
      <c r="J3" s="7"/>
      <c r="M3" s="7"/>
      <c r="O3" s="9"/>
      <c r="P3" s="9"/>
      <c r="Q3" s="9"/>
      <c r="R3" s="9"/>
      <c r="S3" s="9"/>
      <c r="T3" s="9"/>
      <c r="U3" s="9"/>
      <c r="AC3" s="12"/>
      <c r="AD3" s="12"/>
      <c r="AE3" s="12"/>
      <c r="AF3" s="13"/>
      <c r="AG3" s="12"/>
      <c r="BD3" s="14" t="s">
        <v>21</v>
      </c>
      <c r="BE3" s="182" t="s">
        <v>196</v>
      </c>
      <c r="BF3" s="183"/>
      <c r="BG3" s="183"/>
      <c r="BH3" s="184"/>
      <c r="BI3" s="9"/>
    </row>
    <row r="4" spans="2:67" s="8" customFormat="1" ht="20.25" customHeight="1" x14ac:dyDescent="0.4">
      <c r="J4" s="7"/>
      <c r="M4" s="7"/>
      <c r="O4" s="9"/>
      <c r="P4" s="9"/>
      <c r="Q4" s="9"/>
      <c r="R4" s="9"/>
      <c r="S4" s="9"/>
      <c r="T4" s="9"/>
      <c r="U4" s="9"/>
      <c r="AC4" s="12"/>
      <c r="AD4" s="12"/>
      <c r="AE4" s="12"/>
      <c r="AF4" s="13"/>
      <c r="AG4" s="12"/>
      <c r="BD4" s="14" t="s">
        <v>198</v>
      </c>
      <c r="BE4" s="182" t="s">
        <v>197</v>
      </c>
      <c r="BF4" s="183"/>
      <c r="BG4" s="183"/>
      <c r="BH4" s="184"/>
      <c r="BI4" s="9"/>
    </row>
    <row r="5" spans="2:67" s="8" customFormat="1" ht="9" customHeight="1" x14ac:dyDescent="0.4">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B6" s="5"/>
      <c r="C6" s="6"/>
      <c r="D6" s="6"/>
      <c r="E6" s="6"/>
      <c r="F6" s="6"/>
      <c r="G6" s="6"/>
      <c r="H6" s="6"/>
      <c r="I6" s="6"/>
      <c r="J6" s="6"/>
      <c r="K6" s="31"/>
      <c r="L6" s="31"/>
      <c r="M6" s="31"/>
      <c r="N6" s="29"/>
      <c r="O6" s="31"/>
      <c r="P6" s="31"/>
      <c r="Q6" s="31"/>
      <c r="AJ6" s="6"/>
      <c r="AK6" s="6"/>
      <c r="AL6" s="6"/>
      <c r="AM6" s="6"/>
      <c r="AN6" s="6"/>
      <c r="AO6" s="6" t="s">
        <v>214</v>
      </c>
      <c r="AP6" s="6"/>
      <c r="AQ6" s="6"/>
      <c r="AR6" s="6"/>
      <c r="AS6" s="6"/>
      <c r="AT6" s="6"/>
      <c r="AU6" s="6"/>
      <c r="AW6" s="27"/>
      <c r="AX6" s="27"/>
      <c r="AY6" s="2"/>
      <c r="AZ6" s="6"/>
      <c r="BA6" s="166">
        <v>40</v>
      </c>
      <c r="BB6" s="167"/>
      <c r="BC6" s="2" t="s">
        <v>22</v>
      </c>
      <c r="BD6" s="6"/>
      <c r="BE6" s="166">
        <v>160</v>
      </c>
      <c r="BF6" s="167"/>
      <c r="BG6" s="2" t="s">
        <v>23</v>
      </c>
      <c r="BH6" s="6"/>
      <c r="BI6" s="15"/>
    </row>
    <row r="7" spans="2:67" s="8" customFormat="1" ht="5.25" customHeight="1" x14ac:dyDescent="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176">
        <f>DAY(EOMONTH(DATE(AF2,AJ2,1),0))</f>
        <v>30</v>
      </c>
      <c r="BF8" s="177"/>
      <c r="BG8" s="6" t="s">
        <v>25</v>
      </c>
      <c r="BH8" s="6"/>
      <c r="BI8" s="6"/>
      <c r="BM8" s="9"/>
      <c r="BN8" s="9"/>
      <c r="BO8" s="9"/>
    </row>
    <row r="9" spans="2:67" s="8" customFormat="1" ht="5.25" customHeight="1" x14ac:dyDescent="0.4">
      <c r="B9" s="32"/>
      <c r="C9" s="29"/>
      <c r="D9" s="29"/>
      <c r="E9" s="29"/>
      <c r="F9" s="29"/>
      <c r="G9" s="29"/>
      <c r="H9" s="29"/>
      <c r="I9" s="29"/>
      <c r="J9" s="31"/>
      <c r="K9" s="31"/>
      <c r="L9" s="31"/>
      <c r="M9" s="29"/>
      <c r="N9" s="31"/>
      <c r="O9" s="31"/>
      <c r="P9" s="31"/>
      <c r="Q9" s="31"/>
      <c r="AJ9" s="25"/>
      <c r="AK9" s="25"/>
      <c r="AL9" s="25"/>
      <c r="AM9" s="6"/>
      <c r="AN9" s="15"/>
      <c r="AO9" s="26"/>
      <c r="AP9" s="26"/>
      <c r="AQ9" s="5"/>
      <c r="AR9" s="27"/>
      <c r="AS9" s="27"/>
      <c r="AT9" s="27"/>
      <c r="AU9" s="28"/>
      <c r="AV9" s="28"/>
      <c r="AW9" s="6"/>
      <c r="AX9" s="27"/>
      <c r="AY9" s="27"/>
      <c r="AZ9" s="29"/>
      <c r="BA9" s="6"/>
      <c r="BB9" s="6"/>
      <c r="BC9" s="6"/>
      <c r="BD9" s="6"/>
      <c r="BE9" s="29"/>
      <c r="BF9" s="29"/>
      <c r="BG9" s="6"/>
      <c r="BH9" s="6"/>
      <c r="BI9" s="6"/>
      <c r="BM9" s="9"/>
      <c r="BN9" s="9"/>
      <c r="BO9" s="9"/>
    </row>
    <row r="10" spans="2:67" s="8" customFormat="1" ht="21" customHeight="1" x14ac:dyDescent="0.4">
      <c r="B10" s="32"/>
      <c r="C10" s="29"/>
      <c r="D10" s="29"/>
      <c r="E10" s="29"/>
      <c r="F10" s="29"/>
      <c r="G10" s="29"/>
      <c r="H10" s="29"/>
      <c r="I10" s="29"/>
      <c r="J10" s="31"/>
      <c r="K10" s="31"/>
      <c r="L10" s="31"/>
      <c r="M10" s="29"/>
      <c r="N10" s="31"/>
      <c r="O10" s="31"/>
      <c r="P10" s="31"/>
      <c r="Q10" s="31"/>
      <c r="AJ10" s="25"/>
      <c r="AK10" s="25"/>
      <c r="AL10" s="25"/>
      <c r="AM10" s="6"/>
      <c r="AN10" s="15"/>
      <c r="AO10" s="26"/>
      <c r="AP10" s="26"/>
      <c r="AQ10" s="5"/>
      <c r="AR10" s="27"/>
      <c r="AS10" s="6" t="s">
        <v>250</v>
      </c>
      <c r="AT10" s="6"/>
      <c r="AU10" s="6"/>
      <c r="AV10" s="6"/>
      <c r="AW10" s="6"/>
      <c r="AX10" s="30"/>
      <c r="AY10" s="30"/>
      <c r="AZ10" s="30"/>
      <c r="BA10" s="6"/>
      <c r="BB10" s="6"/>
      <c r="BC10" s="15" t="s">
        <v>251</v>
      </c>
      <c r="BD10" s="6"/>
      <c r="BE10" s="166"/>
      <c r="BF10" s="167"/>
      <c r="BG10" s="2" t="s">
        <v>252</v>
      </c>
      <c r="BH10" s="6"/>
      <c r="BI10" s="6"/>
      <c r="BM10" s="9"/>
      <c r="BN10" s="9"/>
      <c r="BO10" s="9"/>
    </row>
    <row r="11" spans="2:67" ht="5.25" customHeight="1" thickBot="1" x14ac:dyDescent="0.45">
      <c r="C11" s="3"/>
      <c r="D11" s="3"/>
      <c r="E11" s="3"/>
      <c r="F11" s="3"/>
      <c r="G11" s="3"/>
      <c r="H11" s="3"/>
      <c r="I11" s="3"/>
      <c r="J11" s="3"/>
      <c r="AC11" s="3"/>
      <c r="AT11" s="3"/>
      <c r="BK11" s="4"/>
      <c r="BL11" s="4"/>
      <c r="BM11" s="4"/>
    </row>
    <row r="12" spans="2:67" ht="21.6" customHeight="1" x14ac:dyDescent="0.4">
      <c r="B12" s="200" t="s">
        <v>20</v>
      </c>
      <c r="C12" s="188" t="s">
        <v>253</v>
      </c>
      <c r="D12" s="203"/>
      <c r="E12" s="115"/>
      <c r="F12" s="116"/>
      <c r="G12" s="115"/>
      <c r="H12" s="116"/>
      <c r="I12" s="206" t="s">
        <v>254</v>
      </c>
      <c r="J12" s="207"/>
      <c r="K12" s="212" t="s">
        <v>255</v>
      </c>
      <c r="L12" s="189"/>
      <c r="M12" s="189"/>
      <c r="N12" s="203"/>
      <c r="O12" s="212" t="s">
        <v>256</v>
      </c>
      <c r="P12" s="189"/>
      <c r="Q12" s="189"/>
      <c r="R12" s="189"/>
      <c r="S12" s="203"/>
      <c r="T12" s="150"/>
      <c r="U12" s="150"/>
      <c r="V12" s="151"/>
      <c r="W12" s="215" t="s">
        <v>257</v>
      </c>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170" t="str">
        <f>IF(BE3="４週","(10)1～4週目の勤務時間数合計","(10)1か月の勤務時間数　合計")</f>
        <v>(10)1～4週目の勤務時間数合計</v>
      </c>
      <c r="BC12" s="171"/>
      <c r="BD12" s="185" t="s">
        <v>258</v>
      </c>
      <c r="BE12" s="171"/>
      <c r="BF12" s="188" t="s">
        <v>259</v>
      </c>
      <c r="BG12" s="189"/>
      <c r="BH12" s="189"/>
      <c r="BI12" s="189"/>
      <c r="BJ12" s="190"/>
    </row>
    <row r="13" spans="2:67" ht="20.25" customHeight="1" x14ac:dyDescent="0.4">
      <c r="B13" s="201"/>
      <c r="C13" s="191"/>
      <c r="D13" s="204"/>
      <c r="E13" s="117"/>
      <c r="F13" s="118"/>
      <c r="G13" s="117"/>
      <c r="H13" s="118"/>
      <c r="I13" s="208"/>
      <c r="J13" s="209"/>
      <c r="K13" s="213"/>
      <c r="L13" s="192"/>
      <c r="M13" s="192"/>
      <c r="N13" s="204"/>
      <c r="O13" s="213"/>
      <c r="P13" s="192"/>
      <c r="Q13" s="192"/>
      <c r="R13" s="192"/>
      <c r="S13" s="204"/>
      <c r="T13" s="152"/>
      <c r="U13" s="152"/>
      <c r="V13" s="153"/>
      <c r="W13" s="197" t="s">
        <v>11</v>
      </c>
      <c r="X13" s="197"/>
      <c r="Y13" s="197"/>
      <c r="Z13" s="197"/>
      <c r="AA13" s="197"/>
      <c r="AB13" s="197"/>
      <c r="AC13" s="198"/>
      <c r="AD13" s="199" t="s">
        <v>12</v>
      </c>
      <c r="AE13" s="197"/>
      <c r="AF13" s="197"/>
      <c r="AG13" s="197"/>
      <c r="AH13" s="197"/>
      <c r="AI13" s="197"/>
      <c r="AJ13" s="198"/>
      <c r="AK13" s="199" t="s">
        <v>13</v>
      </c>
      <c r="AL13" s="197"/>
      <c r="AM13" s="197"/>
      <c r="AN13" s="197"/>
      <c r="AO13" s="197"/>
      <c r="AP13" s="197"/>
      <c r="AQ13" s="198"/>
      <c r="AR13" s="199" t="s">
        <v>14</v>
      </c>
      <c r="AS13" s="197"/>
      <c r="AT13" s="197"/>
      <c r="AU13" s="197"/>
      <c r="AV13" s="197"/>
      <c r="AW13" s="197"/>
      <c r="AX13" s="198"/>
      <c r="AY13" s="199" t="s">
        <v>15</v>
      </c>
      <c r="AZ13" s="197"/>
      <c r="BA13" s="197"/>
      <c r="BB13" s="172"/>
      <c r="BC13" s="173"/>
      <c r="BD13" s="186"/>
      <c r="BE13" s="173"/>
      <c r="BF13" s="191"/>
      <c r="BG13" s="192"/>
      <c r="BH13" s="192"/>
      <c r="BI13" s="192"/>
      <c r="BJ13" s="193"/>
    </row>
    <row r="14" spans="2:67" ht="20.25" customHeight="1" x14ac:dyDescent="0.4">
      <c r="B14" s="201"/>
      <c r="C14" s="191"/>
      <c r="D14" s="204"/>
      <c r="E14" s="117"/>
      <c r="F14" s="118"/>
      <c r="G14" s="117"/>
      <c r="H14" s="118"/>
      <c r="I14" s="208"/>
      <c r="J14" s="209"/>
      <c r="K14" s="213"/>
      <c r="L14" s="192"/>
      <c r="M14" s="192"/>
      <c r="N14" s="204"/>
      <c r="O14" s="213"/>
      <c r="P14" s="192"/>
      <c r="Q14" s="192"/>
      <c r="R14" s="192"/>
      <c r="S14" s="204"/>
      <c r="T14" s="152"/>
      <c r="U14" s="152"/>
      <c r="V14" s="153"/>
      <c r="W14" s="121">
        <v>1</v>
      </c>
      <c r="X14" s="114">
        <v>2</v>
      </c>
      <c r="Y14" s="114">
        <v>3</v>
      </c>
      <c r="Z14" s="114">
        <v>4</v>
      </c>
      <c r="AA14" s="114">
        <v>5</v>
      </c>
      <c r="AB14" s="114">
        <v>6</v>
      </c>
      <c r="AC14" s="122">
        <v>7</v>
      </c>
      <c r="AD14" s="123">
        <v>8</v>
      </c>
      <c r="AE14" s="114">
        <v>9</v>
      </c>
      <c r="AF14" s="114">
        <v>10</v>
      </c>
      <c r="AG14" s="114">
        <v>11</v>
      </c>
      <c r="AH14" s="114">
        <v>12</v>
      </c>
      <c r="AI14" s="114">
        <v>13</v>
      </c>
      <c r="AJ14" s="122">
        <v>14</v>
      </c>
      <c r="AK14" s="121">
        <v>15</v>
      </c>
      <c r="AL14" s="114">
        <v>16</v>
      </c>
      <c r="AM14" s="114">
        <v>17</v>
      </c>
      <c r="AN14" s="114">
        <v>18</v>
      </c>
      <c r="AO14" s="114">
        <v>19</v>
      </c>
      <c r="AP14" s="114">
        <v>20</v>
      </c>
      <c r="AQ14" s="122">
        <v>21</v>
      </c>
      <c r="AR14" s="123">
        <v>22</v>
      </c>
      <c r="AS14" s="114">
        <v>23</v>
      </c>
      <c r="AT14" s="114">
        <v>24</v>
      </c>
      <c r="AU14" s="114">
        <v>25</v>
      </c>
      <c r="AV14" s="114">
        <v>26</v>
      </c>
      <c r="AW14" s="114">
        <v>27</v>
      </c>
      <c r="AX14" s="122">
        <v>28</v>
      </c>
      <c r="AY14" s="123" t="str">
        <f>IF($BE$3="実績",IF(DAY(DATE($AF$2,$AJ$2,29))=29,29,""),"")</f>
        <v/>
      </c>
      <c r="AZ14" s="114" t="str">
        <f>IF($BE$3="実績",IF(DAY(DATE($AF$2,$AJ$2,30))=30,30,""),"")</f>
        <v/>
      </c>
      <c r="BA14" s="122" t="str">
        <f>IF($BE$3="実績",IF(DAY(DATE($AF$2,$AJ$2,31))=31,31,""),"")</f>
        <v/>
      </c>
      <c r="BB14" s="172"/>
      <c r="BC14" s="173"/>
      <c r="BD14" s="186"/>
      <c r="BE14" s="173"/>
      <c r="BF14" s="191"/>
      <c r="BG14" s="192"/>
      <c r="BH14" s="192"/>
      <c r="BI14" s="192"/>
      <c r="BJ14" s="193"/>
    </row>
    <row r="15" spans="2:67" ht="20.25" hidden="1" customHeight="1" x14ac:dyDescent="0.4">
      <c r="B15" s="201"/>
      <c r="C15" s="191"/>
      <c r="D15" s="204"/>
      <c r="E15" s="117"/>
      <c r="F15" s="118"/>
      <c r="G15" s="117"/>
      <c r="H15" s="118"/>
      <c r="I15" s="208"/>
      <c r="J15" s="209"/>
      <c r="K15" s="213"/>
      <c r="L15" s="192"/>
      <c r="M15" s="192"/>
      <c r="N15" s="204"/>
      <c r="O15" s="213"/>
      <c r="P15" s="192"/>
      <c r="Q15" s="192"/>
      <c r="R15" s="192"/>
      <c r="S15" s="204"/>
      <c r="T15" s="152"/>
      <c r="U15" s="152"/>
      <c r="V15" s="153"/>
      <c r="W15" s="121">
        <f>WEEKDAY(DATE($AF$2,$AJ$2,1))</f>
        <v>2</v>
      </c>
      <c r="X15" s="114">
        <f>WEEKDAY(DATE($AF$2,$AJ$2,2))</f>
        <v>3</v>
      </c>
      <c r="Y15" s="114">
        <f>WEEKDAY(DATE($AF$2,$AJ$2,3))</f>
        <v>4</v>
      </c>
      <c r="Z15" s="114">
        <f>WEEKDAY(DATE($AF$2,$AJ$2,4))</f>
        <v>5</v>
      </c>
      <c r="AA15" s="114">
        <f>WEEKDAY(DATE($AF$2,$AJ$2,5))</f>
        <v>6</v>
      </c>
      <c r="AB15" s="114">
        <f>WEEKDAY(DATE($AF$2,$AJ$2,6))</f>
        <v>7</v>
      </c>
      <c r="AC15" s="122">
        <f>WEEKDAY(DATE($AF$2,$AJ$2,7))</f>
        <v>1</v>
      </c>
      <c r="AD15" s="123">
        <f>WEEKDAY(DATE($AF$2,$AJ$2,8))</f>
        <v>2</v>
      </c>
      <c r="AE15" s="114">
        <f>WEEKDAY(DATE($AF$2,$AJ$2,9))</f>
        <v>3</v>
      </c>
      <c r="AF15" s="114">
        <f>WEEKDAY(DATE($AF$2,$AJ$2,10))</f>
        <v>4</v>
      </c>
      <c r="AG15" s="114">
        <f>WEEKDAY(DATE($AF$2,$AJ$2,11))</f>
        <v>5</v>
      </c>
      <c r="AH15" s="114">
        <f>WEEKDAY(DATE($AF$2,$AJ$2,12))</f>
        <v>6</v>
      </c>
      <c r="AI15" s="114">
        <f>WEEKDAY(DATE($AF$2,$AJ$2,13))</f>
        <v>7</v>
      </c>
      <c r="AJ15" s="122">
        <f>WEEKDAY(DATE($AF$2,$AJ$2,14))</f>
        <v>1</v>
      </c>
      <c r="AK15" s="123">
        <f>WEEKDAY(DATE($AF$2,$AJ$2,15))</f>
        <v>2</v>
      </c>
      <c r="AL15" s="114">
        <f>WEEKDAY(DATE($AF$2,$AJ$2,16))</f>
        <v>3</v>
      </c>
      <c r="AM15" s="114">
        <f>WEEKDAY(DATE($AF$2,$AJ$2,17))</f>
        <v>4</v>
      </c>
      <c r="AN15" s="114">
        <f>WEEKDAY(DATE($AF$2,$AJ$2,18))</f>
        <v>5</v>
      </c>
      <c r="AO15" s="114">
        <f>WEEKDAY(DATE($AF$2,$AJ$2,19))</f>
        <v>6</v>
      </c>
      <c r="AP15" s="114">
        <f>WEEKDAY(DATE($AF$2,$AJ$2,20))</f>
        <v>7</v>
      </c>
      <c r="AQ15" s="122">
        <f>WEEKDAY(DATE($AF$2,$AJ$2,21))</f>
        <v>1</v>
      </c>
      <c r="AR15" s="123">
        <f>WEEKDAY(DATE($AF$2,$AJ$2,22))</f>
        <v>2</v>
      </c>
      <c r="AS15" s="114">
        <f>WEEKDAY(DATE($AF$2,$AJ$2,23))</f>
        <v>3</v>
      </c>
      <c r="AT15" s="114">
        <f>WEEKDAY(DATE($AF$2,$AJ$2,24))</f>
        <v>4</v>
      </c>
      <c r="AU15" s="114">
        <f>WEEKDAY(DATE($AF$2,$AJ$2,25))</f>
        <v>5</v>
      </c>
      <c r="AV15" s="114">
        <f>WEEKDAY(DATE($AF$2,$AJ$2,26))</f>
        <v>6</v>
      </c>
      <c r="AW15" s="114">
        <f>WEEKDAY(DATE($AF$2,$AJ$2,27))</f>
        <v>7</v>
      </c>
      <c r="AX15" s="122">
        <f>WEEKDAY(DATE($AF$2,$AJ$2,28))</f>
        <v>1</v>
      </c>
      <c r="AY15" s="123">
        <f>IF(AY14=29,WEEKDAY(DATE($AF$2,$AJ$2,29)),0)</f>
        <v>0</v>
      </c>
      <c r="AZ15" s="114">
        <f>IF(AZ14=30,WEEKDAY(DATE($AF$2,$AJ$2,30)),0)</f>
        <v>0</v>
      </c>
      <c r="BA15" s="122">
        <f>IF(BA14=31,WEEKDAY(DATE($AF$2,$AJ$2,31)),0)</f>
        <v>0</v>
      </c>
      <c r="BB15" s="172"/>
      <c r="BC15" s="173"/>
      <c r="BD15" s="186"/>
      <c r="BE15" s="173"/>
      <c r="BF15" s="191"/>
      <c r="BG15" s="192"/>
      <c r="BH15" s="192"/>
      <c r="BI15" s="192"/>
      <c r="BJ15" s="193"/>
    </row>
    <row r="16" spans="2:67" ht="20.25" customHeight="1" thickBot="1" x14ac:dyDescent="0.45">
      <c r="B16" s="202"/>
      <c r="C16" s="194"/>
      <c r="D16" s="205"/>
      <c r="E16" s="119"/>
      <c r="F16" s="120"/>
      <c r="G16" s="119"/>
      <c r="H16" s="120"/>
      <c r="I16" s="210"/>
      <c r="J16" s="211"/>
      <c r="K16" s="214"/>
      <c r="L16" s="195"/>
      <c r="M16" s="195"/>
      <c r="N16" s="205"/>
      <c r="O16" s="214"/>
      <c r="P16" s="195"/>
      <c r="Q16" s="195"/>
      <c r="R16" s="195"/>
      <c r="S16" s="205"/>
      <c r="T16" s="154"/>
      <c r="U16" s="154"/>
      <c r="V16" s="155"/>
      <c r="W16" s="124" t="str">
        <f>IF(W15=1,"日",IF(W15=2,"月",IF(W15=3,"火",IF(W15=4,"水",IF(W15=5,"木",IF(W15=6,"金","土"))))))</f>
        <v>月</v>
      </c>
      <c r="X16" s="125" t="str">
        <f t="shared" ref="X16:AX16" si="0">IF(X15=1,"日",IF(X15=2,"月",IF(X15=3,"火",IF(X15=4,"水",IF(X15=5,"木",IF(X15=6,"金","土"))))))</f>
        <v>火</v>
      </c>
      <c r="Y16" s="125" t="str">
        <f t="shared" si="0"/>
        <v>水</v>
      </c>
      <c r="Z16" s="125" t="str">
        <f t="shared" si="0"/>
        <v>木</v>
      </c>
      <c r="AA16" s="125" t="str">
        <f t="shared" si="0"/>
        <v>金</v>
      </c>
      <c r="AB16" s="125" t="str">
        <f t="shared" si="0"/>
        <v>土</v>
      </c>
      <c r="AC16" s="126" t="str">
        <f t="shared" si="0"/>
        <v>日</v>
      </c>
      <c r="AD16" s="127" t="str">
        <f>IF(AD15=1,"日",IF(AD15=2,"月",IF(AD15=3,"火",IF(AD15=4,"水",IF(AD15=5,"木",IF(AD15=6,"金","土"))))))</f>
        <v>月</v>
      </c>
      <c r="AE16" s="125" t="str">
        <f t="shared" si="0"/>
        <v>火</v>
      </c>
      <c r="AF16" s="125" t="str">
        <f t="shared" si="0"/>
        <v>水</v>
      </c>
      <c r="AG16" s="125" t="str">
        <f t="shared" si="0"/>
        <v>木</v>
      </c>
      <c r="AH16" s="125" t="str">
        <f t="shared" si="0"/>
        <v>金</v>
      </c>
      <c r="AI16" s="125" t="str">
        <f t="shared" si="0"/>
        <v>土</v>
      </c>
      <c r="AJ16" s="126" t="str">
        <f t="shared" si="0"/>
        <v>日</v>
      </c>
      <c r="AK16" s="127" t="str">
        <f>IF(AK15=1,"日",IF(AK15=2,"月",IF(AK15=3,"火",IF(AK15=4,"水",IF(AK15=5,"木",IF(AK15=6,"金","土"))))))</f>
        <v>月</v>
      </c>
      <c r="AL16" s="125" t="str">
        <f t="shared" si="0"/>
        <v>火</v>
      </c>
      <c r="AM16" s="125" t="str">
        <f t="shared" si="0"/>
        <v>水</v>
      </c>
      <c r="AN16" s="125" t="str">
        <f t="shared" si="0"/>
        <v>木</v>
      </c>
      <c r="AO16" s="125" t="str">
        <f t="shared" si="0"/>
        <v>金</v>
      </c>
      <c r="AP16" s="125" t="str">
        <f t="shared" si="0"/>
        <v>土</v>
      </c>
      <c r="AQ16" s="126" t="str">
        <f t="shared" si="0"/>
        <v>日</v>
      </c>
      <c r="AR16" s="127" t="str">
        <f>IF(AR15=1,"日",IF(AR15=2,"月",IF(AR15=3,"火",IF(AR15=4,"水",IF(AR15=5,"木",IF(AR15=6,"金","土"))))))</f>
        <v>月</v>
      </c>
      <c r="AS16" s="125" t="str">
        <f t="shared" si="0"/>
        <v>火</v>
      </c>
      <c r="AT16" s="125" t="str">
        <f t="shared" si="0"/>
        <v>水</v>
      </c>
      <c r="AU16" s="125" t="str">
        <f t="shared" si="0"/>
        <v>木</v>
      </c>
      <c r="AV16" s="125" t="str">
        <f t="shared" si="0"/>
        <v>金</v>
      </c>
      <c r="AW16" s="125" t="str">
        <f t="shared" si="0"/>
        <v>土</v>
      </c>
      <c r="AX16" s="126" t="str">
        <f t="shared" si="0"/>
        <v>日</v>
      </c>
      <c r="AY16" s="125" t="str">
        <f>IF(AY15=1,"日",IF(AY15=2,"月",IF(AY15=3,"火",IF(AY15=4,"水",IF(AY15=5,"木",IF(AY15=6,"金",IF(AY15=0,"","土")))))))</f>
        <v/>
      </c>
      <c r="AZ16" s="125" t="str">
        <f>IF(AZ15=1,"日",IF(AZ15=2,"月",IF(AZ15=3,"火",IF(AZ15=4,"水",IF(AZ15=5,"木",IF(AZ15=6,"金",IF(AZ15=0,"","土")))))))</f>
        <v/>
      </c>
      <c r="BA16" s="125" t="str">
        <f>IF(BA15=1,"日",IF(BA15=2,"月",IF(BA15=3,"火",IF(BA15=4,"水",IF(BA15=5,"木",IF(BA15=6,"金",IF(BA15=0,"","土")))))))</f>
        <v/>
      </c>
      <c r="BB16" s="174"/>
      <c r="BC16" s="175"/>
      <c r="BD16" s="187"/>
      <c r="BE16" s="175"/>
      <c r="BF16" s="194"/>
      <c r="BG16" s="195"/>
      <c r="BH16" s="195"/>
      <c r="BI16" s="195"/>
      <c r="BJ16" s="196"/>
    </row>
    <row r="17" spans="2:62" ht="20.25" customHeight="1" x14ac:dyDescent="0.4">
      <c r="B17" s="306">
        <f>B15+1</f>
        <v>1</v>
      </c>
      <c r="C17" s="168"/>
      <c r="D17" s="169"/>
      <c r="E17" s="128"/>
      <c r="F17" s="129"/>
      <c r="G17" s="128"/>
      <c r="H17" s="129"/>
      <c r="I17" s="245"/>
      <c r="J17" s="246"/>
      <c r="K17" s="247"/>
      <c r="L17" s="248"/>
      <c r="M17" s="248"/>
      <c r="N17" s="169"/>
      <c r="O17" s="309"/>
      <c r="P17" s="310"/>
      <c r="Q17" s="310"/>
      <c r="R17" s="310"/>
      <c r="S17" s="311"/>
      <c r="T17" s="89" t="s">
        <v>18</v>
      </c>
      <c r="U17" s="90"/>
      <c r="V17" s="91"/>
      <c r="W17" s="82"/>
      <c r="X17" s="83"/>
      <c r="Y17" s="83"/>
      <c r="Z17" s="83"/>
      <c r="AA17" s="83"/>
      <c r="AB17" s="83"/>
      <c r="AC17" s="84"/>
      <c r="AD17" s="82"/>
      <c r="AE17" s="83"/>
      <c r="AF17" s="83"/>
      <c r="AG17" s="83"/>
      <c r="AH17" s="83"/>
      <c r="AI17" s="83"/>
      <c r="AJ17" s="84"/>
      <c r="AK17" s="82"/>
      <c r="AL17" s="83"/>
      <c r="AM17" s="83"/>
      <c r="AN17" s="83"/>
      <c r="AO17" s="83"/>
      <c r="AP17" s="83"/>
      <c r="AQ17" s="84"/>
      <c r="AR17" s="82"/>
      <c r="AS17" s="83"/>
      <c r="AT17" s="83"/>
      <c r="AU17" s="83"/>
      <c r="AV17" s="83"/>
      <c r="AW17" s="83"/>
      <c r="AX17" s="84"/>
      <c r="AY17" s="82"/>
      <c r="AZ17" s="83"/>
      <c r="BA17" s="83"/>
      <c r="BB17" s="241"/>
      <c r="BC17" s="242"/>
      <c r="BD17" s="243"/>
      <c r="BE17" s="244"/>
      <c r="BF17" s="238"/>
      <c r="BG17" s="239"/>
      <c r="BH17" s="239"/>
      <c r="BI17" s="239"/>
      <c r="BJ17" s="240"/>
    </row>
    <row r="18" spans="2:62" ht="20.25" customHeight="1" x14ac:dyDescent="0.4">
      <c r="B18" s="307"/>
      <c r="C18" s="164"/>
      <c r="D18" s="165"/>
      <c r="E18" s="130"/>
      <c r="F18" s="131">
        <f>C17</f>
        <v>0</v>
      </c>
      <c r="G18" s="130"/>
      <c r="H18" s="131">
        <f>I17</f>
        <v>0</v>
      </c>
      <c r="I18" s="223"/>
      <c r="J18" s="224"/>
      <c r="K18" s="227"/>
      <c r="L18" s="228"/>
      <c r="M18" s="228"/>
      <c r="N18" s="165"/>
      <c r="O18" s="264"/>
      <c r="P18" s="265"/>
      <c r="Q18" s="265"/>
      <c r="R18" s="265"/>
      <c r="S18" s="266"/>
      <c r="T18" s="92" t="s">
        <v>210</v>
      </c>
      <c r="U18" s="93"/>
      <c r="V18" s="94"/>
      <c r="W18" s="135" t="str">
        <f>IF(W17="","",VLOOKUP(W17,シフト記号表!$C$6:$L$47,10,FALSE))</f>
        <v/>
      </c>
      <c r="X18" s="136" t="str">
        <f>IF(X17="","",VLOOKUP(X17,シフト記号表!$C$6:$L$47,10,FALSE))</f>
        <v/>
      </c>
      <c r="Y18" s="136" t="str">
        <f>IF(Y17="","",VLOOKUP(Y17,シフト記号表!$C$6:$L$47,10,FALSE))</f>
        <v/>
      </c>
      <c r="Z18" s="136" t="str">
        <f>IF(Z17="","",VLOOKUP(Z17,シフト記号表!$C$6:$L$47,10,FALSE))</f>
        <v/>
      </c>
      <c r="AA18" s="136" t="str">
        <f>IF(AA17="","",VLOOKUP(AA17,シフト記号表!$C$6:$L$47,10,FALSE))</f>
        <v/>
      </c>
      <c r="AB18" s="136" t="str">
        <f>IF(AB17="","",VLOOKUP(AB17,シフト記号表!$C$6:$L$47,10,FALSE))</f>
        <v/>
      </c>
      <c r="AC18" s="137" t="str">
        <f>IF(AC17="","",VLOOKUP(AC17,シフト記号表!$C$6:$L$47,10,FALSE))</f>
        <v/>
      </c>
      <c r="AD18" s="135" t="str">
        <f>IF(AD17="","",VLOOKUP(AD17,シフト記号表!$C$6:$L$47,10,FALSE))</f>
        <v/>
      </c>
      <c r="AE18" s="136" t="str">
        <f>IF(AE17="","",VLOOKUP(AE17,シフト記号表!$C$6:$L$47,10,FALSE))</f>
        <v/>
      </c>
      <c r="AF18" s="136" t="str">
        <f>IF(AF17="","",VLOOKUP(AF17,シフト記号表!$C$6:$L$47,10,FALSE))</f>
        <v/>
      </c>
      <c r="AG18" s="136" t="str">
        <f>IF(AG17="","",VLOOKUP(AG17,シフト記号表!$C$6:$L$47,10,FALSE))</f>
        <v/>
      </c>
      <c r="AH18" s="136" t="str">
        <f>IF(AH17="","",VLOOKUP(AH17,シフト記号表!$C$6:$L$47,10,FALSE))</f>
        <v/>
      </c>
      <c r="AI18" s="136" t="str">
        <f>IF(AI17="","",VLOOKUP(AI17,シフト記号表!$C$6:$L$47,10,FALSE))</f>
        <v/>
      </c>
      <c r="AJ18" s="137" t="str">
        <f>IF(AJ17="","",VLOOKUP(AJ17,シフト記号表!$C$6:$L$47,10,FALSE))</f>
        <v/>
      </c>
      <c r="AK18" s="135" t="str">
        <f>IF(AK17="","",VLOOKUP(AK17,シフト記号表!$C$6:$L$47,10,FALSE))</f>
        <v/>
      </c>
      <c r="AL18" s="136" t="str">
        <f>IF(AL17="","",VLOOKUP(AL17,シフト記号表!$C$6:$L$47,10,FALSE))</f>
        <v/>
      </c>
      <c r="AM18" s="136" t="str">
        <f>IF(AM17="","",VLOOKUP(AM17,シフト記号表!$C$6:$L$47,10,FALSE))</f>
        <v/>
      </c>
      <c r="AN18" s="136" t="str">
        <f>IF(AN17="","",VLOOKUP(AN17,シフト記号表!$C$6:$L$47,10,FALSE))</f>
        <v/>
      </c>
      <c r="AO18" s="136" t="str">
        <f>IF(AO17="","",VLOOKUP(AO17,シフト記号表!$C$6:$L$47,10,FALSE))</f>
        <v/>
      </c>
      <c r="AP18" s="136" t="str">
        <f>IF(AP17="","",VLOOKUP(AP17,シフト記号表!$C$6:$L$47,10,FALSE))</f>
        <v/>
      </c>
      <c r="AQ18" s="137" t="str">
        <f>IF(AQ17="","",VLOOKUP(AQ17,シフト記号表!$C$6:$L$47,10,FALSE))</f>
        <v/>
      </c>
      <c r="AR18" s="135" t="str">
        <f>IF(AR17="","",VLOOKUP(AR17,シフト記号表!$C$6:$L$47,10,FALSE))</f>
        <v/>
      </c>
      <c r="AS18" s="136" t="str">
        <f>IF(AS17="","",VLOOKUP(AS17,シフト記号表!$C$6:$L$47,10,FALSE))</f>
        <v/>
      </c>
      <c r="AT18" s="136" t="str">
        <f>IF(AT17="","",VLOOKUP(AT17,シフト記号表!$C$6:$L$47,10,FALSE))</f>
        <v/>
      </c>
      <c r="AU18" s="136" t="str">
        <f>IF(AU17="","",VLOOKUP(AU17,シフト記号表!$C$6:$L$47,10,FALSE))</f>
        <v/>
      </c>
      <c r="AV18" s="136" t="str">
        <f>IF(AV17="","",VLOOKUP(AV17,シフト記号表!$C$6:$L$47,10,FALSE))</f>
        <v/>
      </c>
      <c r="AW18" s="136" t="str">
        <f>IF(AW17="","",VLOOKUP(AW17,シフト記号表!$C$6:$L$47,10,FALSE))</f>
        <v/>
      </c>
      <c r="AX18" s="137" t="str">
        <f>IF(AX17="","",VLOOKUP(AX17,シフト記号表!$C$6:$L$47,10,FALSE))</f>
        <v/>
      </c>
      <c r="AY18" s="135" t="str">
        <f>IF(AY17="","",VLOOKUP(AY17,シフト記号表!$C$6:$L$47,10,FALSE))</f>
        <v/>
      </c>
      <c r="AZ18" s="136" t="str">
        <f>IF(AZ17="","",VLOOKUP(AZ17,シフト記号表!$C$6:$L$47,10,FALSE))</f>
        <v/>
      </c>
      <c r="BA18" s="136" t="str">
        <f>IF(BA17="","",VLOOKUP(BA17,シフト記号表!$C$6:$L$47,10,FALSE))</f>
        <v/>
      </c>
      <c r="BB18" s="235">
        <f>IF($BE$3="４週",SUM(W18:AX18),IF($BE$3="暦月",SUM(W18:BA18),""))</f>
        <v>0</v>
      </c>
      <c r="BC18" s="236"/>
      <c r="BD18" s="237">
        <f>IF($BE$3="４週",BB18/4,IF($BE$3="暦月",(BB18/($BE$8/7)),""))</f>
        <v>0</v>
      </c>
      <c r="BE18" s="236"/>
      <c r="BF18" s="232"/>
      <c r="BG18" s="233"/>
      <c r="BH18" s="233"/>
      <c r="BI18" s="233"/>
      <c r="BJ18" s="234"/>
    </row>
    <row r="19" spans="2:62" ht="20.25" customHeight="1" x14ac:dyDescent="0.4">
      <c r="B19" s="306">
        <f>B17+1</f>
        <v>2</v>
      </c>
      <c r="C19" s="162"/>
      <c r="D19" s="163"/>
      <c r="E19" s="132"/>
      <c r="F19" s="133"/>
      <c r="G19" s="132"/>
      <c r="H19" s="133"/>
      <c r="I19" s="221"/>
      <c r="J19" s="222"/>
      <c r="K19" s="225"/>
      <c r="L19" s="226"/>
      <c r="M19" s="226"/>
      <c r="N19" s="163"/>
      <c r="O19" s="264"/>
      <c r="P19" s="265"/>
      <c r="Q19" s="265"/>
      <c r="R19" s="265"/>
      <c r="S19" s="266"/>
      <c r="T19" s="95" t="s">
        <v>18</v>
      </c>
      <c r="U19" s="96"/>
      <c r="V19" s="97"/>
      <c r="W19" s="85"/>
      <c r="X19" s="86"/>
      <c r="Y19" s="86"/>
      <c r="Z19" s="86"/>
      <c r="AA19" s="86"/>
      <c r="AB19" s="86"/>
      <c r="AC19" s="87"/>
      <c r="AD19" s="85"/>
      <c r="AE19" s="86"/>
      <c r="AF19" s="86"/>
      <c r="AG19" s="86"/>
      <c r="AH19" s="86"/>
      <c r="AI19" s="86"/>
      <c r="AJ19" s="87"/>
      <c r="AK19" s="85"/>
      <c r="AL19" s="86"/>
      <c r="AM19" s="86"/>
      <c r="AN19" s="86"/>
      <c r="AO19" s="86"/>
      <c r="AP19" s="86"/>
      <c r="AQ19" s="87"/>
      <c r="AR19" s="85"/>
      <c r="AS19" s="86"/>
      <c r="AT19" s="86"/>
      <c r="AU19" s="86"/>
      <c r="AV19" s="86"/>
      <c r="AW19" s="86"/>
      <c r="AX19" s="87"/>
      <c r="AY19" s="85"/>
      <c r="AZ19" s="86"/>
      <c r="BA19" s="88"/>
      <c r="BB19" s="217"/>
      <c r="BC19" s="218"/>
      <c r="BD19" s="219"/>
      <c r="BE19" s="220"/>
      <c r="BF19" s="229"/>
      <c r="BG19" s="230"/>
      <c r="BH19" s="230"/>
      <c r="BI19" s="230"/>
      <c r="BJ19" s="231"/>
    </row>
    <row r="20" spans="2:62" ht="20.25" customHeight="1" x14ac:dyDescent="0.4">
      <c r="B20" s="307"/>
      <c r="C20" s="164"/>
      <c r="D20" s="165"/>
      <c r="E20" s="130"/>
      <c r="F20" s="131">
        <f>C19</f>
        <v>0</v>
      </c>
      <c r="G20" s="130"/>
      <c r="H20" s="131">
        <f>I19</f>
        <v>0</v>
      </c>
      <c r="I20" s="223"/>
      <c r="J20" s="224"/>
      <c r="K20" s="227"/>
      <c r="L20" s="228"/>
      <c r="M20" s="228"/>
      <c r="N20" s="165"/>
      <c r="O20" s="264"/>
      <c r="P20" s="265"/>
      <c r="Q20" s="265"/>
      <c r="R20" s="265"/>
      <c r="S20" s="266"/>
      <c r="T20" s="92" t="s">
        <v>210</v>
      </c>
      <c r="U20" s="93"/>
      <c r="V20" s="94"/>
      <c r="W20" s="135" t="str">
        <f>IF(W19="","",VLOOKUP(W19,シフト記号表!$C$6:$L$47,10,FALSE))</f>
        <v/>
      </c>
      <c r="X20" s="136" t="str">
        <f>IF(X19="","",VLOOKUP(X19,シフト記号表!$C$6:$L$47,10,FALSE))</f>
        <v/>
      </c>
      <c r="Y20" s="136" t="str">
        <f>IF(Y19="","",VLOOKUP(Y19,シフト記号表!$C$6:$L$47,10,FALSE))</f>
        <v/>
      </c>
      <c r="Z20" s="136" t="str">
        <f>IF(Z19="","",VLOOKUP(Z19,シフト記号表!$C$6:$L$47,10,FALSE))</f>
        <v/>
      </c>
      <c r="AA20" s="136" t="str">
        <f>IF(AA19="","",VLOOKUP(AA19,シフト記号表!$C$6:$L$47,10,FALSE))</f>
        <v/>
      </c>
      <c r="AB20" s="136" t="str">
        <f>IF(AB19="","",VLOOKUP(AB19,シフト記号表!$C$6:$L$47,10,FALSE))</f>
        <v/>
      </c>
      <c r="AC20" s="137" t="str">
        <f>IF(AC19="","",VLOOKUP(AC19,シフト記号表!$C$6:$L$47,10,FALSE))</f>
        <v/>
      </c>
      <c r="AD20" s="135" t="str">
        <f>IF(AD19="","",VLOOKUP(AD19,シフト記号表!$C$6:$L$47,10,FALSE))</f>
        <v/>
      </c>
      <c r="AE20" s="136" t="str">
        <f>IF(AE19="","",VLOOKUP(AE19,シフト記号表!$C$6:$L$47,10,FALSE))</f>
        <v/>
      </c>
      <c r="AF20" s="136" t="str">
        <f>IF(AF19="","",VLOOKUP(AF19,シフト記号表!$C$6:$L$47,10,FALSE))</f>
        <v/>
      </c>
      <c r="AG20" s="136" t="str">
        <f>IF(AG19="","",VLOOKUP(AG19,シフト記号表!$C$6:$L$47,10,FALSE))</f>
        <v/>
      </c>
      <c r="AH20" s="136" t="str">
        <f>IF(AH19="","",VLOOKUP(AH19,シフト記号表!$C$6:$L$47,10,FALSE))</f>
        <v/>
      </c>
      <c r="AI20" s="136" t="str">
        <f>IF(AI19="","",VLOOKUP(AI19,シフト記号表!$C$6:$L$47,10,FALSE))</f>
        <v/>
      </c>
      <c r="AJ20" s="137" t="str">
        <f>IF(AJ19="","",VLOOKUP(AJ19,シフト記号表!$C$6:$L$47,10,FALSE))</f>
        <v/>
      </c>
      <c r="AK20" s="135" t="str">
        <f>IF(AK19="","",VLOOKUP(AK19,シフト記号表!$C$6:$L$47,10,FALSE))</f>
        <v/>
      </c>
      <c r="AL20" s="136" t="str">
        <f>IF(AL19="","",VLOOKUP(AL19,シフト記号表!$C$6:$L$47,10,FALSE))</f>
        <v/>
      </c>
      <c r="AM20" s="136" t="str">
        <f>IF(AM19="","",VLOOKUP(AM19,シフト記号表!$C$6:$L$47,10,FALSE))</f>
        <v/>
      </c>
      <c r="AN20" s="136" t="str">
        <f>IF(AN19="","",VLOOKUP(AN19,シフト記号表!$C$6:$L$47,10,FALSE))</f>
        <v/>
      </c>
      <c r="AO20" s="136" t="str">
        <f>IF(AO19="","",VLOOKUP(AO19,シフト記号表!$C$6:$L$47,10,FALSE))</f>
        <v/>
      </c>
      <c r="AP20" s="136" t="str">
        <f>IF(AP19="","",VLOOKUP(AP19,シフト記号表!$C$6:$L$47,10,FALSE))</f>
        <v/>
      </c>
      <c r="AQ20" s="137" t="str">
        <f>IF(AQ19="","",VLOOKUP(AQ19,シフト記号表!$C$6:$L$47,10,FALSE))</f>
        <v/>
      </c>
      <c r="AR20" s="135" t="str">
        <f>IF(AR19="","",VLOOKUP(AR19,シフト記号表!$C$6:$L$47,10,FALSE))</f>
        <v/>
      </c>
      <c r="AS20" s="136" t="str">
        <f>IF(AS19="","",VLOOKUP(AS19,シフト記号表!$C$6:$L$47,10,FALSE))</f>
        <v/>
      </c>
      <c r="AT20" s="136" t="str">
        <f>IF(AT19="","",VLOOKUP(AT19,シフト記号表!$C$6:$L$47,10,FALSE))</f>
        <v/>
      </c>
      <c r="AU20" s="136" t="str">
        <f>IF(AU19="","",VLOOKUP(AU19,シフト記号表!$C$6:$L$47,10,FALSE))</f>
        <v/>
      </c>
      <c r="AV20" s="136" t="str">
        <f>IF(AV19="","",VLOOKUP(AV19,シフト記号表!$C$6:$L$47,10,FALSE))</f>
        <v/>
      </c>
      <c r="AW20" s="136" t="str">
        <f>IF(AW19="","",VLOOKUP(AW19,シフト記号表!$C$6:$L$47,10,FALSE))</f>
        <v/>
      </c>
      <c r="AX20" s="137" t="str">
        <f>IF(AX19="","",VLOOKUP(AX19,シフト記号表!$C$6:$L$47,10,FALSE))</f>
        <v/>
      </c>
      <c r="AY20" s="135" t="str">
        <f>IF(AY19="","",VLOOKUP(AY19,シフト記号表!$C$6:$L$47,10,FALSE))</f>
        <v/>
      </c>
      <c r="AZ20" s="136" t="str">
        <f>IF(AZ19="","",VLOOKUP(AZ19,シフト記号表!$C$6:$L$47,10,FALSE))</f>
        <v/>
      </c>
      <c r="BA20" s="136" t="str">
        <f>IF(BA19="","",VLOOKUP(BA19,シフト記号表!$C$6:$L$47,10,FALSE))</f>
        <v/>
      </c>
      <c r="BB20" s="235">
        <f>IF($BE$3="４週",SUM(W20:AX20),IF($BE$3="暦月",SUM(W20:BA20),""))</f>
        <v>0</v>
      </c>
      <c r="BC20" s="236"/>
      <c r="BD20" s="237">
        <f>IF($BE$3="４週",BB20/4,IF($BE$3="暦月",(BB20/($BE$8/7)),""))</f>
        <v>0</v>
      </c>
      <c r="BE20" s="236"/>
      <c r="BF20" s="232"/>
      <c r="BG20" s="233"/>
      <c r="BH20" s="233"/>
      <c r="BI20" s="233"/>
      <c r="BJ20" s="234"/>
    </row>
    <row r="21" spans="2:62" ht="20.25" customHeight="1" x14ac:dyDescent="0.4">
      <c r="B21" s="306">
        <f>B19+1</f>
        <v>3</v>
      </c>
      <c r="C21" s="162"/>
      <c r="D21" s="163"/>
      <c r="E21" s="130"/>
      <c r="F21" s="131"/>
      <c r="G21" s="130"/>
      <c r="H21" s="131"/>
      <c r="I21" s="221"/>
      <c r="J21" s="222"/>
      <c r="K21" s="225"/>
      <c r="L21" s="226"/>
      <c r="M21" s="226"/>
      <c r="N21" s="163"/>
      <c r="O21" s="264"/>
      <c r="P21" s="265"/>
      <c r="Q21" s="265"/>
      <c r="R21" s="265"/>
      <c r="S21" s="266"/>
      <c r="T21" s="95" t="s">
        <v>18</v>
      </c>
      <c r="U21" s="96"/>
      <c r="V21" s="97"/>
      <c r="W21" s="85"/>
      <c r="X21" s="86"/>
      <c r="Y21" s="86"/>
      <c r="Z21" s="86"/>
      <c r="AA21" s="86"/>
      <c r="AB21" s="86"/>
      <c r="AC21" s="87"/>
      <c r="AD21" s="85"/>
      <c r="AE21" s="86"/>
      <c r="AF21" s="86"/>
      <c r="AG21" s="86"/>
      <c r="AH21" s="86"/>
      <c r="AI21" s="86"/>
      <c r="AJ21" s="87"/>
      <c r="AK21" s="85"/>
      <c r="AL21" s="86"/>
      <c r="AM21" s="86"/>
      <c r="AN21" s="86"/>
      <c r="AO21" s="86"/>
      <c r="AP21" s="86"/>
      <c r="AQ21" s="87"/>
      <c r="AR21" s="85"/>
      <c r="AS21" s="86"/>
      <c r="AT21" s="86"/>
      <c r="AU21" s="86"/>
      <c r="AV21" s="86"/>
      <c r="AW21" s="86"/>
      <c r="AX21" s="87"/>
      <c r="AY21" s="85"/>
      <c r="AZ21" s="86"/>
      <c r="BA21" s="88"/>
      <c r="BB21" s="217"/>
      <c r="BC21" s="218"/>
      <c r="BD21" s="219"/>
      <c r="BE21" s="220"/>
      <c r="BF21" s="229"/>
      <c r="BG21" s="230"/>
      <c r="BH21" s="230"/>
      <c r="BI21" s="230"/>
      <c r="BJ21" s="231"/>
    </row>
    <row r="22" spans="2:62" ht="20.25" customHeight="1" x14ac:dyDescent="0.4">
      <c r="B22" s="307"/>
      <c r="C22" s="164"/>
      <c r="D22" s="165"/>
      <c r="E22" s="130"/>
      <c r="F22" s="131">
        <f>C21</f>
        <v>0</v>
      </c>
      <c r="G22" s="130"/>
      <c r="H22" s="131">
        <f>I21</f>
        <v>0</v>
      </c>
      <c r="I22" s="223"/>
      <c r="J22" s="224"/>
      <c r="K22" s="227"/>
      <c r="L22" s="228"/>
      <c r="M22" s="228"/>
      <c r="N22" s="165"/>
      <c r="O22" s="264"/>
      <c r="P22" s="265"/>
      <c r="Q22" s="265"/>
      <c r="R22" s="265"/>
      <c r="S22" s="266"/>
      <c r="T22" s="92" t="s">
        <v>210</v>
      </c>
      <c r="U22" s="93"/>
      <c r="V22" s="94"/>
      <c r="W22" s="135" t="str">
        <f>IF(W21="","",VLOOKUP(W21,シフト記号表!$C$6:$L$47,10,FALSE))</f>
        <v/>
      </c>
      <c r="X22" s="136" t="str">
        <f>IF(X21="","",VLOOKUP(X21,シフト記号表!$C$6:$L$47,10,FALSE))</f>
        <v/>
      </c>
      <c r="Y22" s="136" t="str">
        <f>IF(Y21="","",VLOOKUP(Y21,シフト記号表!$C$6:$L$47,10,FALSE))</f>
        <v/>
      </c>
      <c r="Z22" s="136" t="str">
        <f>IF(Z21="","",VLOOKUP(Z21,シフト記号表!$C$6:$L$47,10,FALSE))</f>
        <v/>
      </c>
      <c r="AA22" s="136" t="str">
        <f>IF(AA21="","",VLOOKUP(AA21,シフト記号表!$C$6:$L$47,10,FALSE))</f>
        <v/>
      </c>
      <c r="AB22" s="136" t="str">
        <f>IF(AB21="","",VLOOKUP(AB21,シフト記号表!$C$6:$L$47,10,FALSE))</f>
        <v/>
      </c>
      <c r="AC22" s="137" t="str">
        <f>IF(AC21="","",VLOOKUP(AC21,シフト記号表!$C$6:$L$47,10,FALSE))</f>
        <v/>
      </c>
      <c r="AD22" s="135" t="str">
        <f>IF(AD21="","",VLOOKUP(AD21,シフト記号表!$C$6:$L$47,10,FALSE))</f>
        <v/>
      </c>
      <c r="AE22" s="136" t="str">
        <f>IF(AE21="","",VLOOKUP(AE21,シフト記号表!$C$6:$L$47,10,FALSE))</f>
        <v/>
      </c>
      <c r="AF22" s="136" t="str">
        <f>IF(AF21="","",VLOOKUP(AF21,シフト記号表!$C$6:$L$47,10,FALSE))</f>
        <v/>
      </c>
      <c r="AG22" s="136" t="str">
        <f>IF(AG21="","",VLOOKUP(AG21,シフト記号表!$C$6:$L$47,10,FALSE))</f>
        <v/>
      </c>
      <c r="AH22" s="136" t="str">
        <f>IF(AH21="","",VLOOKUP(AH21,シフト記号表!$C$6:$L$47,10,FALSE))</f>
        <v/>
      </c>
      <c r="AI22" s="136" t="str">
        <f>IF(AI21="","",VLOOKUP(AI21,シフト記号表!$C$6:$L$47,10,FALSE))</f>
        <v/>
      </c>
      <c r="AJ22" s="137" t="str">
        <f>IF(AJ21="","",VLOOKUP(AJ21,シフト記号表!$C$6:$L$47,10,FALSE))</f>
        <v/>
      </c>
      <c r="AK22" s="135" t="str">
        <f>IF(AK21="","",VLOOKUP(AK21,シフト記号表!$C$6:$L$47,10,FALSE))</f>
        <v/>
      </c>
      <c r="AL22" s="136" t="str">
        <f>IF(AL21="","",VLOOKUP(AL21,シフト記号表!$C$6:$L$47,10,FALSE))</f>
        <v/>
      </c>
      <c r="AM22" s="136" t="str">
        <f>IF(AM21="","",VLOOKUP(AM21,シフト記号表!$C$6:$L$47,10,FALSE))</f>
        <v/>
      </c>
      <c r="AN22" s="136" t="str">
        <f>IF(AN21="","",VLOOKUP(AN21,シフト記号表!$C$6:$L$47,10,FALSE))</f>
        <v/>
      </c>
      <c r="AO22" s="136" t="str">
        <f>IF(AO21="","",VLOOKUP(AO21,シフト記号表!$C$6:$L$47,10,FALSE))</f>
        <v/>
      </c>
      <c r="AP22" s="136" t="str">
        <f>IF(AP21="","",VLOOKUP(AP21,シフト記号表!$C$6:$L$47,10,FALSE))</f>
        <v/>
      </c>
      <c r="AQ22" s="137" t="str">
        <f>IF(AQ21="","",VLOOKUP(AQ21,シフト記号表!$C$6:$L$47,10,FALSE))</f>
        <v/>
      </c>
      <c r="AR22" s="135" t="str">
        <f>IF(AR21="","",VLOOKUP(AR21,シフト記号表!$C$6:$L$47,10,FALSE))</f>
        <v/>
      </c>
      <c r="AS22" s="136" t="str">
        <f>IF(AS21="","",VLOOKUP(AS21,シフト記号表!$C$6:$L$47,10,FALSE))</f>
        <v/>
      </c>
      <c r="AT22" s="136" t="str">
        <f>IF(AT21="","",VLOOKUP(AT21,シフト記号表!$C$6:$L$47,10,FALSE))</f>
        <v/>
      </c>
      <c r="AU22" s="136" t="str">
        <f>IF(AU21="","",VLOOKUP(AU21,シフト記号表!$C$6:$L$47,10,FALSE))</f>
        <v/>
      </c>
      <c r="AV22" s="136" t="str">
        <f>IF(AV21="","",VLOOKUP(AV21,シフト記号表!$C$6:$L$47,10,FALSE))</f>
        <v/>
      </c>
      <c r="AW22" s="136" t="str">
        <f>IF(AW21="","",VLOOKUP(AW21,シフト記号表!$C$6:$L$47,10,FALSE))</f>
        <v/>
      </c>
      <c r="AX22" s="137" t="str">
        <f>IF(AX21="","",VLOOKUP(AX21,シフト記号表!$C$6:$L$47,10,FALSE))</f>
        <v/>
      </c>
      <c r="AY22" s="135" t="str">
        <f>IF(AY21="","",VLOOKUP(AY21,シフト記号表!$C$6:$L$47,10,FALSE))</f>
        <v/>
      </c>
      <c r="AZ22" s="136" t="str">
        <f>IF(AZ21="","",VLOOKUP(AZ21,シフト記号表!$C$6:$L$47,10,FALSE))</f>
        <v/>
      </c>
      <c r="BA22" s="136" t="str">
        <f>IF(BA21="","",VLOOKUP(BA21,シフト記号表!$C$6:$L$47,10,FALSE))</f>
        <v/>
      </c>
      <c r="BB22" s="235">
        <f>IF($BE$3="４週",SUM(W22:AX22),IF($BE$3="暦月",SUM(W22:BA22),""))</f>
        <v>0</v>
      </c>
      <c r="BC22" s="236"/>
      <c r="BD22" s="237">
        <f>IF($BE$3="４週",BB22/4,IF($BE$3="暦月",(BB22/($BE$8/7)),""))</f>
        <v>0</v>
      </c>
      <c r="BE22" s="236"/>
      <c r="BF22" s="232"/>
      <c r="BG22" s="233"/>
      <c r="BH22" s="233"/>
      <c r="BI22" s="233"/>
      <c r="BJ22" s="234"/>
    </row>
    <row r="23" spans="2:62" ht="20.25" customHeight="1" x14ac:dyDescent="0.4">
      <c r="B23" s="306">
        <f>B21+1</f>
        <v>4</v>
      </c>
      <c r="C23" s="162"/>
      <c r="D23" s="163"/>
      <c r="E23" s="130"/>
      <c r="F23" s="131"/>
      <c r="G23" s="130"/>
      <c r="H23" s="131"/>
      <c r="I23" s="221"/>
      <c r="J23" s="222"/>
      <c r="K23" s="225"/>
      <c r="L23" s="226"/>
      <c r="M23" s="226"/>
      <c r="N23" s="163"/>
      <c r="O23" s="264"/>
      <c r="P23" s="265"/>
      <c r="Q23" s="265"/>
      <c r="R23" s="265"/>
      <c r="S23" s="266"/>
      <c r="T23" s="95" t="s">
        <v>18</v>
      </c>
      <c r="U23" s="96"/>
      <c r="V23" s="97"/>
      <c r="W23" s="85"/>
      <c r="X23" s="86"/>
      <c r="Y23" s="86"/>
      <c r="Z23" s="86"/>
      <c r="AA23" s="86"/>
      <c r="AB23" s="86"/>
      <c r="AC23" s="87"/>
      <c r="AD23" s="85"/>
      <c r="AE23" s="86"/>
      <c r="AF23" s="86"/>
      <c r="AG23" s="86"/>
      <c r="AH23" s="86"/>
      <c r="AI23" s="86"/>
      <c r="AJ23" s="87"/>
      <c r="AK23" s="85"/>
      <c r="AL23" s="86"/>
      <c r="AM23" s="86"/>
      <c r="AN23" s="86"/>
      <c r="AO23" s="86"/>
      <c r="AP23" s="86"/>
      <c r="AQ23" s="87"/>
      <c r="AR23" s="85"/>
      <c r="AS23" s="86"/>
      <c r="AT23" s="86"/>
      <c r="AU23" s="86"/>
      <c r="AV23" s="86"/>
      <c r="AW23" s="86"/>
      <c r="AX23" s="87"/>
      <c r="AY23" s="85"/>
      <c r="AZ23" s="86"/>
      <c r="BA23" s="88"/>
      <c r="BB23" s="217"/>
      <c r="BC23" s="218"/>
      <c r="BD23" s="219"/>
      <c r="BE23" s="220"/>
      <c r="BF23" s="229"/>
      <c r="BG23" s="230"/>
      <c r="BH23" s="230"/>
      <c r="BI23" s="230"/>
      <c r="BJ23" s="231"/>
    </row>
    <row r="24" spans="2:62" ht="20.25" customHeight="1" x14ac:dyDescent="0.4">
      <c r="B24" s="307"/>
      <c r="C24" s="164"/>
      <c r="D24" s="165"/>
      <c r="E24" s="130"/>
      <c r="F24" s="131">
        <f>C23</f>
        <v>0</v>
      </c>
      <c r="G24" s="130"/>
      <c r="H24" s="131">
        <f>I23</f>
        <v>0</v>
      </c>
      <c r="I24" s="223"/>
      <c r="J24" s="224"/>
      <c r="K24" s="227"/>
      <c r="L24" s="228"/>
      <c r="M24" s="228"/>
      <c r="N24" s="165"/>
      <c r="O24" s="264"/>
      <c r="P24" s="265"/>
      <c r="Q24" s="265"/>
      <c r="R24" s="265"/>
      <c r="S24" s="266"/>
      <c r="T24" s="92" t="s">
        <v>210</v>
      </c>
      <c r="U24" s="93"/>
      <c r="V24" s="94"/>
      <c r="W24" s="135" t="str">
        <f>IF(W23="","",VLOOKUP(W23,シフト記号表!$C$6:$L$47,10,FALSE))</f>
        <v/>
      </c>
      <c r="X24" s="136" t="str">
        <f>IF(X23="","",VLOOKUP(X23,シフト記号表!$C$6:$L$47,10,FALSE))</f>
        <v/>
      </c>
      <c r="Y24" s="136" t="str">
        <f>IF(Y23="","",VLOOKUP(Y23,シフト記号表!$C$6:$L$47,10,FALSE))</f>
        <v/>
      </c>
      <c r="Z24" s="136" t="str">
        <f>IF(Z23="","",VLOOKUP(Z23,シフト記号表!$C$6:$L$47,10,FALSE))</f>
        <v/>
      </c>
      <c r="AA24" s="136" t="str">
        <f>IF(AA23="","",VLOOKUP(AA23,シフト記号表!$C$6:$L$47,10,FALSE))</f>
        <v/>
      </c>
      <c r="AB24" s="136" t="str">
        <f>IF(AB23="","",VLOOKUP(AB23,シフト記号表!$C$6:$L$47,10,FALSE))</f>
        <v/>
      </c>
      <c r="AC24" s="137" t="str">
        <f>IF(AC23="","",VLOOKUP(AC23,シフト記号表!$C$6:$L$47,10,FALSE))</f>
        <v/>
      </c>
      <c r="AD24" s="135" t="str">
        <f>IF(AD23="","",VLOOKUP(AD23,シフト記号表!$C$6:$L$47,10,FALSE))</f>
        <v/>
      </c>
      <c r="AE24" s="136" t="str">
        <f>IF(AE23="","",VLOOKUP(AE23,シフト記号表!$C$6:$L$47,10,FALSE))</f>
        <v/>
      </c>
      <c r="AF24" s="136" t="str">
        <f>IF(AF23="","",VLOOKUP(AF23,シフト記号表!$C$6:$L$47,10,FALSE))</f>
        <v/>
      </c>
      <c r="AG24" s="136" t="str">
        <f>IF(AG23="","",VLOOKUP(AG23,シフト記号表!$C$6:$L$47,10,FALSE))</f>
        <v/>
      </c>
      <c r="AH24" s="136" t="str">
        <f>IF(AH23="","",VLOOKUP(AH23,シフト記号表!$C$6:$L$47,10,FALSE))</f>
        <v/>
      </c>
      <c r="AI24" s="136" t="str">
        <f>IF(AI23="","",VLOOKUP(AI23,シフト記号表!$C$6:$L$47,10,FALSE))</f>
        <v/>
      </c>
      <c r="AJ24" s="137" t="str">
        <f>IF(AJ23="","",VLOOKUP(AJ23,シフト記号表!$C$6:$L$47,10,FALSE))</f>
        <v/>
      </c>
      <c r="AK24" s="135" t="str">
        <f>IF(AK23="","",VLOOKUP(AK23,シフト記号表!$C$6:$L$47,10,FALSE))</f>
        <v/>
      </c>
      <c r="AL24" s="136" t="str">
        <f>IF(AL23="","",VLOOKUP(AL23,シフト記号表!$C$6:$L$47,10,FALSE))</f>
        <v/>
      </c>
      <c r="AM24" s="136" t="str">
        <f>IF(AM23="","",VLOOKUP(AM23,シフト記号表!$C$6:$L$47,10,FALSE))</f>
        <v/>
      </c>
      <c r="AN24" s="136" t="str">
        <f>IF(AN23="","",VLOOKUP(AN23,シフト記号表!$C$6:$L$47,10,FALSE))</f>
        <v/>
      </c>
      <c r="AO24" s="136" t="str">
        <f>IF(AO23="","",VLOOKUP(AO23,シフト記号表!$C$6:$L$47,10,FALSE))</f>
        <v/>
      </c>
      <c r="AP24" s="136" t="str">
        <f>IF(AP23="","",VLOOKUP(AP23,シフト記号表!$C$6:$L$47,10,FALSE))</f>
        <v/>
      </c>
      <c r="AQ24" s="137" t="str">
        <f>IF(AQ23="","",VLOOKUP(AQ23,シフト記号表!$C$6:$L$47,10,FALSE))</f>
        <v/>
      </c>
      <c r="AR24" s="135" t="str">
        <f>IF(AR23="","",VLOOKUP(AR23,シフト記号表!$C$6:$L$47,10,FALSE))</f>
        <v/>
      </c>
      <c r="AS24" s="136" t="str">
        <f>IF(AS23="","",VLOOKUP(AS23,シフト記号表!$C$6:$L$47,10,FALSE))</f>
        <v/>
      </c>
      <c r="AT24" s="136" t="str">
        <f>IF(AT23="","",VLOOKUP(AT23,シフト記号表!$C$6:$L$47,10,FALSE))</f>
        <v/>
      </c>
      <c r="AU24" s="136" t="str">
        <f>IF(AU23="","",VLOOKUP(AU23,シフト記号表!$C$6:$L$47,10,FALSE))</f>
        <v/>
      </c>
      <c r="AV24" s="136" t="str">
        <f>IF(AV23="","",VLOOKUP(AV23,シフト記号表!$C$6:$L$47,10,FALSE))</f>
        <v/>
      </c>
      <c r="AW24" s="136" t="str">
        <f>IF(AW23="","",VLOOKUP(AW23,シフト記号表!$C$6:$L$47,10,FALSE))</f>
        <v/>
      </c>
      <c r="AX24" s="137" t="str">
        <f>IF(AX23="","",VLOOKUP(AX23,シフト記号表!$C$6:$L$47,10,FALSE))</f>
        <v/>
      </c>
      <c r="AY24" s="135" t="str">
        <f>IF(AY23="","",VLOOKUP(AY23,シフト記号表!$C$6:$L$47,10,FALSE))</f>
        <v/>
      </c>
      <c r="AZ24" s="136" t="str">
        <f>IF(AZ23="","",VLOOKUP(AZ23,シフト記号表!$C$6:$L$47,10,FALSE))</f>
        <v/>
      </c>
      <c r="BA24" s="136" t="str">
        <f>IF(BA23="","",VLOOKUP(BA23,シフト記号表!$C$6:$L$47,10,FALSE))</f>
        <v/>
      </c>
      <c r="BB24" s="235">
        <f>IF($BE$3="４週",SUM(W24:AX24),IF($BE$3="暦月",SUM(W24:BA24),""))</f>
        <v>0</v>
      </c>
      <c r="BC24" s="236"/>
      <c r="BD24" s="237">
        <f>IF($BE$3="４週",BB24/4,IF($BE$3="暦月",(BB24/($BE$8/7)),""))</f>
        <v>0</v>
      </c>
      <c r="BE24" s="236"/>
      <c r="BF24" s="232"/>
      <c r="BG24" s="233"/>
      <c r="BH24" s="233"/>
      <c r="BI24" s="233"/>
      <c r="BJ24" s="234"/>
    </row>
    <row r="25" spans="2:62" ht="20.25" customHeight="1" x14ac:dyDescent="0.4">
      <c r="B25" s="306">
        <f>B23+1</f>
        <v>5</v>
      </c>
      <c r="C25" s="162"/>
      <c r="D25" s="163"/>
      <c r="E25" s="130"/>
      <c r="F25" s="131"/>
      <c r="G25" s="130"/>
      <c r="H25" s="131"/>
      <c r="I25" s="221"/>
      <c r="J25" s="222"/>
      <c r="K25" s="225"/>
      <c r="L25" s="226"/>
      <c r="M25" s="226"/>
      <c r="N25" s="163"/>
      <c r="O25" s="264"/>
      <c r="P25" s="265"/>
      <c r="Q25" s="265"/>
      <c r="R25" s="265"/>
      <c r="S25" s="266"/>
      <c r="T25" s="95" t="s">
        <v>18</v>
      </c>
      <c r="U25" s="96"/>
      <c r="V25" s="97"/>
      <c r="W25" s="85"/>
      <c r="X25" s="86"/>
      <c r="Y25" s="86"/>
      <c r="Z25" s="86"/>
      <c r="AA25" s="86"/>
      <c r="AB25" s="86"/>
      <c r="AC25" s="87"/>
      <c r="AD25" s="85"/>
      <c r="AE25" s="86"/>
      <c r="AF25" s="86"/>
      <c r="AG25" s="86"/>
      <c r="AH25" s="86"/>
      <c r="AI25" s="86"/>
      <c r="AJ25" s="87"/>
      <c r="AK25" s="85"/>
      <c r="AL25" s="86"/>
      <c r="AM25" s="86"/>
      <c r="AN25" s="86"/>
      <c r="AO25" s="86"/>
      <c r="AP25" s="86"/>
      <c r="AQ25" s="87"/>
      <c r="AR25" s="85"/>
      <c r="AS25" s="86"/>
      <c r="AT25" s="86"/>
      <c r="AU25" s="86"/>
      <c r="AV25" s="86"/>
      <c r="AW25" s="86"/>
      <c r="AX25" s="87"/>
      <c r="AY25" s="85"/>
      <c r="AZ25" s="86"/>
      <c r="BA25" s="88"/>
      <c r="BB25" s="217"/>
      <c r="BC25" s="218"/>
      <c r="BD25" s="219"/>
      <c r="BE25" s="220"/>
      <c r="BF25" s="229"/>
      <c r="BG25" s="230"/>
      <c r="BH25" s="230"/>
      <c r="BI25" s="230"/>
      <c r="BJ25" s="231"/>
    </row>
    <row r="26" spans="2:62" ht="20.25" customHeight="1" x14ac:dyDescent="0.4">
      <c r="B26" s="307"/>
      <c r="C26" s="164"/>
      <c r="D26" s="165"/>
      <c r="E26" s="130"/>
      <c r="F26" s="131">
        <f>C25</f>
        <v>0</v>
      </c>
      <c r="G26" s="130"/>
      <c r="H26" s="131">
        <f>I25</f>
        <v>0</v>
      </c>
      <c r="I26" s="223"/>
      <c r="J26" s="224"/>
      <c r="K26" s="227"/>
      <c r="L26" s="228"/>
      <c r="M26" s="228"/>
      <c r="N26" s="165"/>
      <c r="O26" s="264"/>
      <c r="P26" s="265"/>
      <c r="Q26" s="265"/>
      <c r="R26" s="265"/>
      <c r="S26" s="266"/>
      <c r="T26" s="148" t="s">
        <v>210</v>
      </c>
      <c r="U26" s="99"/>
      <c r="V26" s="149"/>
      <c r="W26" s="135" t="str">
        <f>IF(W25="","",VLOOKUP(W25,シフト記号表!$C$6:$L$47,10,FALSE))</f>
        <v/>
      </c>
      <c r="X26" s="136" t="str">
        <f>IF(X25="","",VLOOKUP(X25,シフト記号表!$C$6:$L$47,10,FALSE))</f>
        <v/>
      </c>
      <c r="Y26" s="136" t="str">
        <f>IF(Y25="","",VLOOKUP(Y25,シフト記号表!$C$6:$L$47,10,FALSE))</f>
        <v/>
      </c>
      <c r="Z26" s="136" t="str">
        <f>IF(Z25="","",VLOOKUP(Z25,シフト記号表!$C$6:$L$47,10,FALSE))</f>
        <v/>
      </c>
      <c r="AA26" s="136" t="str">
        <f>IF(AA25="","",VLOOKUP(AA25,シフト記号表!$C$6:$L$47,10,FALSE))</f>
        <v/>
      </c>
      <c r="AB26" s="136" t="str">
        <f>IF(AB25="","",VLOOKUP(AB25,シフト記号表!$C$6:$L$47,10,FALSE))</f>
        <v/>
      </c>
      <c r="AC26" s="137" t="str">
        <f>IF(AC25="","",VLOOKUP(AC25,シフト記号表!$C$6:$L$47,10,FALSE))</f>
        <v/>
      </c>
      <c r="AD26" s="135" t="str">
        <f>IF(AD25="","",VLOOKUP(AD25,シフト記号表!$C$6:$L$47,10,FALSE))</f>
        <v/>
      </c>
      <c r="AE26" s="136" t="str">
        <f>IF(AE25="","",VLOOKUP(AE25,シフト記号表!$C$6:$L$47,10,FALSE))</f>
        <v/>
      </c>
      <c r="AF26" s="136" t="str">
        <f>IF(AF25="","",VLOOKUP(AF25,シフト記号表!$C$6:$L$47,10,FALSE))</f>
        <v/>
      </c>
      <c r="AG26" s="136" t="str">
        <f>IF(AG25="","",VLOOKUP(AG25,シフト記号表!$C$6:$L$47,10,FALSE))</f>
        <v/>
      </c>
      <c r="AH26" s="136" t="str">
        <f>IF(AH25="","",VLOOKUP(AH25,シフト記号表!$C$6:$L$47,10,FALSE))</f>
        <v/>
      </c>
      <c r="AI26" s="136" t="str">
        <f>IF(AI25="","",VLOOKUP(AI25,シフト記号表!$C$6:$L$47,10,FALSE))</f>
        <v/>
      </c>
      <c r="AJ26" s="137" t="str">
        <f>IF(AJ25="","",VLOOKUP(AJ25,シフト記号表!$C$6:$L$47,10,FALSE))</f>
        <v/>
      </c>
      <c r="AK26" s="135" t="str">
        <f>IF(AK25="","",VLOOKUP(AK25,シフト記号表!$C$6:$L$47,10,FALSE))</f>
        <v/>
      </c>
      <c r="AL26" s="136" t="str">
        <f>IF(AL25="","",VLOOKUP(AL25,シフト記号表!$C$6:$L$47,10,FALSE))</f>
        <v/>
      </c>
      <c r="AM26" s="136" t="str">
        <f>IF(AM25="","",VLOOKUP(AM25,シフト記号表!$C$6:$L$47,10,FALSE))</f>
        <v/>
      </c>
      <c r="AN26" s="136" t="str">
        <f>IF(AN25="","",VLOOKUP(AN25,シフト記号表!$C$6:$L$47,10,FALSE))</f>
        <v/>
      </c>
      <c r="AO26" s="136" t="str">
        <f>IF(AO25="","",VLOOKUP(AO25,シフト記号表!$C$6:$L$47,10,FALSE))</f>
        <v/>
      </c>
      <c r="AP26" s="136" t="str">
        <f>IF(AP25="","",VLOOKUP(AP25,シフト記号表!$C$6:$L$47,10,FALSE))</f>
        <v/>
      </c>
      <c r="AQ26" s="137" t="str">
        <f>IF(AQ25="","",VLOOKUP(AQ25,シフト記号表!$C$6:$L$47,10,FALSE))</f>
        <v/>
      </c>
      <c r="AR26" s="135" t="str">
        <f>IF(AR25="","",VLOOKUP(AR25,シフト記号表!$C$6:$L$47,10,FALSE))</f>
        <v/>
      </c>
      <c r="AS26" s="136" t="str">
        <f>IF(AS25="","",VLOOKUP(AS25,シフト記号表!$C$6:$L$47,10,FALSE))</f>
        <v/>
      </c>
      <c r="AT26" s="136" t="str">
        <f>IF(AT25="","",VLOOKUP(AT25,シフト記号表!$C$6:$L$47,10,FALSE))</f>
        <v/>
      </c>
      <c r="AU26" s="136" t="str">
        <f>IF(AU25="","",VLOOKUP(AU25,シフト記号表!$C$6:$L$47,10,FALSE))</f>
        <v/>
      </c>
      <c r="AV26" s="136" t="str">
        <f>IF(AV25="","",VLOOKUP(AV25,シフト記号表!$C$6:$L$47,10,FALSE))</f>
        <v/>
      </c>
      <c r="AW26" s="136" t="str">
        <f>IF(AW25="","",VLOOKUP(AW25,シフト記号表!$C$6:$L$47,10,FALSE))</f>
        <v/>
      </c>
      <c r="AX26" s="137" t="str">
        <f>IF(AX25="","",VLOOKUP(AX25,シフト記号表!$C$6:$L$47,10,FALSE))</f>
        <v/>
      </c>
      <c r="AY26" s="135" t="str">
        <f>IF(AY25="","",VLOOKUP(AY25,シフト記号表!$C$6:$L$47,10,FALSE))</f>
        <v/>
      </c>
      <c r="AZ26" s="136" t="str">
        <f>IF(AZ25="","",VLOOKUP(AZ25,シフト記号表!$C$6:$L$47,10,FALSE))</f>
        <v/>
      </c>
      <c r="BA26" s="136" t="str">
        <f>IF(BA25="","",VLOOKUP(BA25,シフト記号表!$C$6:$L$47,10,FALSE))</f>
        <v/>
      </c>
      <c r="BB26" s="235">
        <f>IF($BE$3="４週",SUM(W26:AX26),IF($BE$3="暦月",SUM(W26:BA26),""))</f>
        <v>0</v>
      </c>
      <c r="BC26" s="236"/>
      <c r="BD26" s="237">
        <f>IF($BE$3="４週",BB26/4,IF($BE$3="暦月",(BB26/($BE$8/7)),""))</f>
        <v>0</v>
      </c>
      <c r="BE26" s="236"/>
      <c r="BF26" s="232"/>
      <c r="BG26" s="233"/>
      <c r="BH26" s="233"/>
      <c r="BI26" s="233"/>
      <c r="BJ26" s="234"/>
    </row>
    <row r="27" spans="2:62" ht="20.25" customHeight="1" x14ac:dyDescent="0.4">
      <c r="B27" s="306">
        <f>B25+1</f>
        <v>6</v>
      </c>
      <c r="C27" s="162"/>
      <c r="D27" s="163"/>
      <c r="E27" s="130"/>
      <c r="F27" s="131"/>
      <c r="G27" s="130"/>
      <c r="H27" s="131"/>
      <c r="I27" s="221"/>
      <c r="J27" s="222"/>
      <c r="K27" s="225"/>
      <c r="L27" s="226"/>
      <c r="M27" s="226"/>
      <c r="N27" s="163"/>
      <c r="O27" s="264"/>
      <c r="P27" s="265"/>
      <c r="Q27" s="265"/>
      <c r="R27" s="265"/>
      <c r="S27" s="266"/>
      <c r="T27" s="147" t="s">
        <v>18</v>
      </c>
      <c r="V27" s="98"/>
      <c r="W27" s="85"/>
      <c r="X27" s="86"/>
      <c r="Y27" s="86"/>
      <c r="Z27" s="86"/>
      <c r="AA27" s="86"/>
      <c r="AB27" s="86"/>
      <c r="AC27" s="87"/>
      <c r="AD27" s="85"/>
      <c r="AE27" s="86"/>
      <c r="AF27" s="86"/>
      <c r="AG27" s="86"/>
      <c r="AH27" s="86"/>
      <c r="AI27" s="86"/>
      <c r="AJ27" s="87"/>
      <c r="AK27" s="85"/>
      <c r="AL27" s="86"/>
      <c r="AM27" s="86"/>
      <c r="AN27" s="86"/>
      <c r="AO27" s="86"/>
      <c r="AP27" s="86"/>
      <c r="AQ27" s="87"/>
      <c r="AR27" s="85"/>
      <c r="AS27" s="86"/>
      <c r="AT27" s="86"/>
      <c r="AU27" s="86"/>
      <c r="AV27" s="86"/>
      <c r="AW27" s="86"/>
      <c r="AX27" s="87"/>
      <c r="AY27" s="85"/>
      <c r="AZ27" s="86"/>
      <c r="BA27" s="88"/>
      <c r="BB27" s="217"/>
      <c r="BC27" s="218"/>
      <c r="BD27" s="219"/>
      <c r="BE27" s="220"/>
      <c r="BF27" s="229"/>
      <c r="BG27" s="230"/>
      <c r="BH27" s="230"/>
      <c r="BI27" s="230"/>
      <c r="BJ27" s="231"/>
    </row>
    <row r="28" spans="2:62" ht="20.25" customHeight="1" x14ac:dyDescent="0.4">
      <c r="B28" s="307"/>
      <c r="C28" s="164"/>
      <c r="D28" s="165"/>
      <c r="E28" s="130"/>
      <c r="F28" s="131">
        <f>C27</f>
        <v>0</v>
      </c>
      <c r="G28" s="130"/>
      <c r="H28" s="131">
        <f>I27</f>
        <v>0</v>
      </c>
      <c r="I28" s="223"/>
      <c r="J28" s="224"/>
      <c r="K28" s="227"/>
      <c r="L28" s="228"/>
      <c r="M28" s="228"/>
      <c r="N28" s="165"/>
      <c r="O28" s="264"/>
      <c r="P28" s="265"/>
      <c r="Q28" s="265"/>
      <c r="R28" s="265"/>
      <c r="S28" s="266"/>
      <c r="T28" s="92" t="s">
        <v>210</v>
      </c>
      <c r="U28" s="93"/>
      <c r="V28" s="94"/>
      <c r="W28" s="135" t="str">
        <f>IF(W27="","",VLOOKUP(W27,シフト記号表!$C$6:$L$47,10,FALSE))</f>
        <v/>
      </c>
      <c r="X28" s="136" t="str">
        <f>IF(X27="","",VLOOKUP(X27,シフト記号表!$C$6:$L$47,10,FALSE))</f>
        <v/>
      </c>
      <c r="Y28" s="136" t="str">
        <f>IF(Y27="","",VLOOKUP(Y27,シフト記号表!$C$6:$L$47,10,FALSE))</f>
        <v/>
      </c>
      <c r="Z28" s="136" t="str">
        <f>IF(Z27="","",VLOOKUP(Z27,シフト記号表!$C$6:$L$47,10,FALSE))</f>
        <v/>
      </c>
      <c r="AA28" s="136" t="str">
        <f>IF(AA27="","",VLOOKUP(AA27,シフト記号表!$C$6:$L$47,10,FALSE))</f>
        <v/>
      </c>
      <c r="AB28" s="136" t="str">
        <f>IF(AB27="","",VLOOKUP(AB27,シフト記号表!$C$6:$L$47,10,FALSE))</f>
        <v/>
      </c>
      <c r="AC28" s="137" t="str">
        <f>IF(AC27="","",VLOOKUP(AC27,シフト記号表!$C$6:$L$47,10,FALSE))</f>
        <v/>
      </c>
      <c r="AD28" s="135" t="str">
        <f>IF(AD27="","",VLOOKUP(AD27,シフト記号表!$C$6:$L$47,10,FALSE))</f>
        <v/>
      </c>
      <c r="AE28" s="136" t="str">
        <f>IF(AE27="","",VLOOKUP(AE27,シフト記号表!$C$6:$L$47,10,FALSE))</f>
        <v/>
      </c>
      <c r="AF28" s="136" t="str">
        <f>IF(AF27="","",VLOOKUP(AF27,シフト記号表!$C$6:$L$47,10,FALSE))</f>
        <v/>
      </c>
      <c r="AG28" s="136" t="str">
        <f>IF(AG27="","",VLOOKUP(AG27,シフト記号表!$C$6:$L$47,10,FALSE))</f>
        <v/>
      </c>
      <c r="AH28" s="136" t="str">
        <f>IF(AH27="","",VLOOKUP(AH27,シフト記号表!$C$6:$L$47,10,FALSE))</f>
        <v/>
      </c>
      <c r="AI28" s="136" t="str">
        <f>IF(AI27="","",VLOOKUP(AI27,シフト記号表!$C$6:$L$47,10,FALSE))</f>
        <v/>
      </c>
      <c r="AJ28" s="137" t="str">
        <f>IF(AJ27="","",VLOOKUP(AJ27,シフト記号表!$C$6:$L$47,10,FALSE))</f>
        <v/>
      </c>
      <c r="AK28" s="135" t="str">
        <f>IF(AK27="","",VLOOKUP(AK27,シフト記号表!$C$6:$L$47,10,FALSE))</f>
        <v/>
      </c>
      <c r="AL28" s="136" t="str">
        <f>IF(AL27="","",VLOOKUP(AL27,シフト記号表!$C$6:$L$47,10,FALSE))</f>
        <v/>
      </c>
      <c r="AM28" s="136" t="str">
        <f>IF(AM27="","",VLOOKUP(AM27,シフト記号表!$C$6:$L$47,10,FALSE))</f>
        <v/>
      </c>
      <c r="AN28" s="136" t="str">
        <f>IF(AN27="","",VLOOKUP(AN27,シフト記号表!$C$6:$L$47,10,FALSE))</f>
        <v/>
      </c>
      <c r="AO28" s="136" t="str">
        <f>IF(AO27="","",VLOOKUP(AO27,シフト記号表!$C$6:$L$47,10,FALSE))</f>
        <v/>
      </c>
      <c r="AP28" s="136" t="str">
        <f>IF(AP27="","",VLOOKUP(AP27,シフト記号表!$C$6:$L$47,10,FALSE))</f>
        <v/>
      </c>
      <c r="AQ28" s="137" t="str">
        <f>IF(AQ27="","",VLOOKUP(AQ27,シフト記号表!$C$6:$L$47,10,FALSE))</f>
        <v/>
      </c>
      <c r="AR28" s="135" t="str">
        <f>IF(AR27="","",VLOOKUP(AR27,シフト記号表!$C$6:$L$47,10,FALSE))</f>
        <v/>
      </c>
      <c r="AS28" s="136" t="str">
        <f>IF(AS27="","",VLOOKUP(AS27,シフト記号表!$C$6:$L$47,10,FALSE))</f>
        <v/>
      </c>
      <c r="AT28" s="136" t="str">
        <f>IF(AT27="","",VLOOKUP(AT27,シフト記号表!$C$6:$L$47,10,FALSE))</f>
        <v/>
      </c>
      <c r="AU28" s="136" t="str">
        <f>IF(AU27="","",VLOOKUP(AU27,シフト記号表!$C$6:$L$47,10,FALSE))</f>
        <v/>
      </c>
      <c r="AV28" s="136" t="str">
        <f>IF(AV27="","",VLOOKUP(AV27,シフト記号表!$C$6:$L$47,10,FALSE))</f>
        <v/>
      </c>
      <c r="AW28" s="136" t="str">
        <f>IF(AW27="","",VLOOKUP(AW27,シフト記号表!$C$6:$L$47,10,FALSE))</f>
        <v/>
      </c>
      <c r="AX28" s="137" t="str">
        <f>IF(AX27="","",VLOOKUP(AX27,シフト記号表!$C$6:$L$47,10,FALSE))</f>
        <v/>
      </c>
      <c r="AY28" s="135" t="str">
        <f>IF(AY27="","",VLOOKUP(AY27,シフト記号表!$C$6:$L$47,10,FALSE))</f>
        <v/>
      </c>
      <c r="AZ28" s="136" t="str">
        <f>IF(AZ27="","",VLOOKUP(AZ27,シフト記号表!$C$6:$L$47,10,FALSE))</f>
        <v/>
      </c>
      <c r="BA28" s="136" t="str">
        <f>IF(BA27="","",VLOOKUP(BA27,シフト記号表!$C$6:$L$47,10,FALSE))</f>
        <v/>
      </c>
      <c r="BB28" s="235">
        <f>IF($BE$3="４週",SUM(W28:AX28),IF($BE$3="暦月",SUM(W28:BA28),""))</f>
        <v>0</v>
      </c>
      <c r="BC28" s="236"/>
      <c r="BD28" s="237">
        <f>IF($BE$3="４週",BB28/4,IF($BE$3="暦月",(BB28/($BE$8/7)),""))</f>
        <v>0</v>
      </c>
      <c r="BE28" s="236"/>
      <c r="BF28" s="232"/>
      <c r="BG28" s="233"/>
      <c r="BH28" s="233"/>
      <c r="BI28" s="233"/>
      <c r="BJ28" s="234"/>
    </row>
    <row r="29" spans="2:62" ht="20.25" customHeight="1" x14ac:dyDescent="0.4">
      <c r="B29" s="306">
        <f>B27+1</f>
        <v>7</v>
      </c>
      <c r="C29" s="162"/>
      <c r="D29" s="163"/>
      <c r="E29" s="130"/>
      <c r="F29" s="131"/>
      <c r="G29" s="130"/>
      <c r="H29" s="131"/>
      <c r="I29" s="221"/>
      <c r="J29" s="222"/>
      <c r="K29" s="225"/>
      <c r="L29" s="226"/>
      <c r="M29" s="226"/>
      <c r="N29" s="163"/>
      <c r="O29" s="264"/>
      <c r="P29" s="265"/>
      <c r="Q29" s="265"/>
      <c r="R29" s="265"/>
      <c r="S29" s="266"/>
      <c r="T29" s="95" t="s">
        <v>18</v>
      </c>
      <c r="U29" s="96"/>
      <c r="V29" s="97"/>
      <c r="W29" s="85"/>
      <c r="X29" s="86"/>
      <c r="Y29" s="86"/>
      <c r="Z29" s="86"/>
      <c r="AA29" s="86"/>
      <c r="AB29" s="86"/>
      <c r="AC29" s="87"/>
      <c r="AD29" s="85"/>
      <c r="AE29" s="86"/>
      <c r="AF29" s="86"/>
      <c r="AG29" s="86"/>
      <c r="AH29" s="86"/>
      <c r="AI29" s="86"/>
      <c r="AJ29" s="87"/>
      <c r="AK29" s="85"/>
      <c r="AL29" s="86"/>
      <c r="AM29" s="86"/>
      <c r="AN29" s="86"/>
      <c r="AO29" s="86"/>
      <c r="AP29" s="86"/>
      <c r="AQ29" s="87"/>
      <c r="AR29" s="85"/>
      <c r="AS29" s="86"/>
      <c r="AT29" s="86"/>
      <c r="AU29" s="86"/>
      <c r="AV29" s="86"/>
      <c r="AW29" s="86"/>
      <c r="AX29" s="87"/>
      <c r="AY29" s="85"/>
      <c r="AZ29" s="86"/>
      <c r="BA29" s="88"/>
      <c r="BB29" s="217"/>
      <c r="BC29" s="218"/>
      <c r="BD29" s="219"/>
      <c r="BE29" s="220"/>
      <c r="BF29" s="229"/>
      <c r="BG29" s="230"/>
      <c r="BH29" s="230"/>
      <c r="BI29" s="230"/>
      <c r="BJ29" s="231"/>
    </row>
    <row r="30" spans="2:62" ht="20.25" customHeight="1" x14ac:dyDescent="0.4">
      <c r="B30" s="307"/>
      <c r="C30" s="164"/>
      <c r="D30" s="165"/>
      <c r="E30" s="130"/>
      <c r="F30" s="131">
        <f>C29</f>
        <v>0</v>
      </c>
      <c r="G30" s="130"/>
      <c r="H30" s="131">
        <f>I29</f>
        <v>0</v>
      </c>
      <c r="I30" s="223"/>
      <c r="J30" s="224"/>
      <c r="K30" s="227"/>
      <c r="L30" s="228"/>
      <c r="M30" s="228"/>
      <c r="N30" s="165"/>
      <c r="O30" s="264"/>
      <c r="P30" s="265"/>
      <c r="Q30" s="265"/>
      <c r="R30" s="265"/>
      <c r="S30" s="266"/>
      <c r="T30" s="92" t="s">
        <v>210</v>
      </c>
      <c r="U30" s="93"/>
      <c r="V30" s="94"/>
      <c r="W30" s="135" t="str">
        <f>IF(W29="","",VLOOKUP(W29,シフト記号表!$C$6:$L$47,10,FALSE))</f>
        <v/>
      </c>
      <c r="X30" s="136" t="str">
        <f>IF(X29="","",VLOOKUP(X29,シフト記号表!$C$6:$L$47,10,FALSE))</f>
        <v/>
      </c>
      <c r="Y30" s="136" t="str">
        <f>IF(Y29="","",VLOOKUP(Y29,シフト記号表!$C$6:$L$47,10,FALSE))</f>
        <v/>
      </c>
      <c r="Z30" s="136" t="str">
        <f>IF(Z29="","",VLOOKUP(Z29,シフト記号表!$C$6:$L$47,10,FALSE))</f>
        <v/>
      </c>
      <c r="AA30" s="136" t="str">
        <f>IF(AA29="","",VLOOKUP(AA29,シフト記号表!$C$6:$L$47,10,FALSE))</f>
        <v/>
      </c>
      <c r="AB30" s="136" t="str">
        <f>IF(AB29="","",VLOOKUP(AB29,シフト記号表!$C$6:$L$47,10,FALSE))</f>
        <v/>
      </c>
      <c r="AC30" s="137" t="str">
        <f>IF(AC29="","",VLOOKUP(AC29,シフト記号表!$C$6:$L$47,10,FALSE))</f>
        <v/>
      </c>
      <c r="AD30" s="135" t="str">
        <f>IF(AD29="","",VLOOKUP(AD29,シフト記号表!$C$6:$L$47,10,FALSE))</f>
        <v/>
      </c>
      <c r="AE30" s="136" t="str">
        <f>IF(AE29="","",VLOOKUP(AE29,シフト記号表!$C$6:$L$47,10,FALSE))</f>
        <v/>
      </c>
      <c r="AF30" s="136" t="str">
        <f>IF(AF29="","",VLOOKUP(AF29,シフト記号表!$C$6:$L$47,10,FALSE))</f>
        <v/>
      </c>
      <c r="AG30" s="136" t="str">
        <f>IF(AG29="","",VLOOKUP(AG29,シフト記号表!$C$6:$L$47,10,FALSE))</f>
        <v/>
      </c>
      <c r="AH30" s="136" t="str">
        <f>IF(AH29="","",VLOOKUP(AH29,シフト記号表!$C$6:$L$47,10,FALSE))</f>
        <v/>
      </c>
      <c r="AI30" s="136" t="str">
        <f>IF(AI29="","",VLOOKUP(AI29,シフト記号表!$C$6:$L$47,10,FALSE))</f>
        <v/>
      </c>
      <c r="AJ30" s="137" t="str">
        <f>IF(AJ29="","",VLOOKUP(AJ29,シフト記号表!$C$6:$L$47,10,FALSE))</f>
        <v/>
      </c>
      <c r="AK30" s="135" t="str">
        <f>IF(AK29="","",VLOOKUP(AK29,シフト記号表!$C$6:$L$47,10,FALSE))</f>
        <v/>
      </c>
      <c r="AL30" s="136" t="str">
        <f>IF(AL29="","",VLOOKUP(AL29,シフト記号表!$C$6:$L$47,10,FALSE))</f>
        <v/>
      </c>
      <c r="AM30" s="136" t="str">
        <f>IF(AM29="","",VLOOKUP(AM29,シフト記号表!$C$6:$L$47,10,FALSE))</f>
        <v/>
      </c>
      <c r="AN30" s="136" t="str">
        <f>IF(AN29="","",VLOOKUP(AN29,シフト記号表!$C$6:$L$47,10,FALSE))</f>
        <v/>
      </c>
      <c r="AO30" s="136" t="str">
        <f>IF(AO29="","",VLOOKUP(AO29,シフト記号表!$C$6:$L$47,10,FALSE))</f>
        <v/>
      </c>
      <c r="AP30" s="136" t="str">
        <f>IF(AP29="","",VLOOKUP(AP29,シフト記号表!$C$6:$L$47,10,FALSE))</f>
        <v/>
      </c>
      <c r="AQ30" s="137" t="str">
        <f>IF(AQ29="","",VLOOKUP(AQ29,シフト記号表!$C$6:$L$47,10,FALSE))</f>
        <v/>
      </c>
      <c r="AR30" s="135" t="str">
        <f>IF(AR29="","",VLOOKUP(AR29,シフト記号表!$C$6:$L$47,10,FALSE))</f>
        <v/>
      </c>
      <c r="AS30" s="136" t="str">
        <f>IF(AS29="","",VLOOKUP(AS29,シフト記号表!$C$6:$L$47,10,FALSE))</f>
        <v/>
      </c>
      <c r="AT30" s="136" t="str">
        <f>IF(AT29="","",VLOOKUP(AT29,シフト記号表!$C$6:$L$47,10,FALSE))</f>
        <v/>
      </c>
      <c r="AU30" s="136" t="str">
        <f>IF(AU29="","",VLOOKUP(AU29,シフト記号表!$C$6:$L$47,10,FALSE))</f>
        <v/>
      </c>
      <c r="AV30" s="136" t="str">
        <f>IF(AV29="","",VLOOKUP(AV29,シフト記号表!$C$6:$L$47,10,FALSE))</f>
        <v/>
      </c>
      <c r="AW30" s="136" t="str">
        <f>IF(AW29="","",VLOOKUP(AW29,シフト記号表!$C$6:$L$47,10,FALSE))</f>
        <v/>
      </c>
      <c r="AX30" s="137" t="str">
        <f>IF(AX29="","",VLOOKUP(AX29,シフト記号表!$C$6:$L$47,10,FALSE))</f>
        <v/>
      </c>
      <c r="AY30" s="135" t="str">
        <f>IF(AY29="","",VLOOKUP(AY29,シフト記号表!$C$6:$L$47,10,FALSE))</f>
        <v/>
      </c>
      <c r="AZ30" s="136" t="str">
        <f>IF(AZ29="","",VLOOKUP(AZ29,シフト記号表!$C$6:$L$47,10,FALSE))</f>
        <v/>
      </c>
      <c r="BA30" s="136" t="str">
        <f>IF(BA29="","",VLOOKUP(BA29,シフト記号表!$C$6:$L$47,10,FALSE))</f>
        <v/>
      </c>
      <c r="BB30" s="235">
        <f>IF($BE$3="４週",SUM(W30:AX30),IF($BE$3="暦月",SUM(W30:BA30),""))</f>
        <v>0</v>
      </c>
      <c r="BC30" s="236"/>
      <c r="BD30" s="237">
        <f>IF($BE$3="４週",BB30/4,IF($BE$3="暦月",(BB30/($BE$8/7)),""))</f>
        <v>0</v>
      </c>
      <c r="BE30" s="236"/>
      <c r="BF30" s="232"/>
      <c r="BG30" s="233"/>
      <c r="BH30" s="233"/>
      <c r="BI30" s="233"/>
      <c r="BJ30" s="234"/>
    </row>
    <row r="31" spans="2:62" ht="20.25" customHeight="1" x14ac:dyDescent="0.4">
      <c r="B31" s="306">
        <f>B29+1</f>
        <v>8</v>
      </c>
      <c r="C31" s="162"/>
      <c r="D31" s="163"/>
      <c r="E31" s="130"/>
      <c r="F31" s="131"/>
      <c r="G31" s="130"/>
      <c r="H31" s="131"/>
      <c r="I31" s="221"/>
      <c r="J31" s="222"/>
      <c r="K31" s="225"/>
      <c r="L31" s="226"/>
      <c r="M31" s="226"/>
      <c r="N31" s="163"/>
      <c r="O31" s="264"/>
      <c r="P31" s="265"/>
      <c r="Q31" s="265"/>
      <c r="R31" s="265"/>
      <c r="S31" s="266"/>
      <c r="T31" s="95" t="s">
        <v>18</v>
      </c>
      <c r="U31" s="96"/>
      <c r="V31" s="97"/>
      <c r="W31" s="85"/>
      <c r="X31" s="86"/>
      <c r="Y31" s="86"/>
      <c r="Z31" s="86"/>
      <c r="AA31" s="86"/>
      <c r="AB31" s="86"/>
      <c r="AC31" s="87"/>
      <c r="AD31" s="85"/>
      <c r="AE31" s="86"/>
      <c r="AF31" s="86"/>
      <c r="AG31" s="86"/>
      <c r="AH31" s="86"/>
      <c r="AI31" s="86"/>
      <c r="AJ31" s="87"/>
      <c r="AK31" s="85"/>
      <c r="AL31" s="86"/>
      <c r="AM31" s="86"/>
      <c r="AN31" s="86"/>
      <c r="AO31" s="86"/>
      <c r="AP31" s="86"/>
      <c r="AQ31" s="87"/>
      <c r="AR31" s="85"/>
      <c r="AS31" s="86"/>
      <c r="AT31" s="86"/>
      <c r="AU31" s="86"/>
      <c r="AV31" s="86"/>
      <c r="AW31" s="86"/>
      <c r="AX31" s="87"/>
      <c r="AY31" s="85"/>
      <c r="AZ31" s="86"/>
      <c r="BA31" s="88"/>
      <c r="BB31" s="217"/>
      <c r="BC31" s="218"/>
      <c r="BD31" s="219"/>
      <c r="BE31" s="220"/>
      <c r="BF31" s="229"/>
      <c r="BG31" s="230"/>
      <c r="BH31" s="230"/>
      <c r="BI31" s="230"/>
      <c r="BJ31" s="231"/>
    </row>
    <row r="32" spans="2:62" ht="20.25" customHeight="1" x14ac:dyDescent="0.4">
      <c r="B32" s="307"/>
      <c r="C32" s="164"/>
      <c r="D32" s="165"/>
      <c r="E32" s="130"/>
      <c r="F32" s="131">
        <f>C31</f>
        <v>0</v>
      </c>
      <c r="G32" s="130"/>
      <c r="H32" s="131">
        <f>I31</f>
        <v>0</v>
      </c>
      <c r="I32" s="223"/>
      <c r="J32" s="224"/>
      <c r="K32" s="227"/>
      <c r="L32" s="228"/>
      <c r="M32" s="228"/>
      <c r="N32" s="165"/>
      <c r="O32" s="264"/>
      <c r="P32" s="265"/>
      <c r="Q32" s="265"/>
      <c r="R32" s="265"/>
      <c r="S32" s="266"/>
      <c r="T32" s="92" t="s">
        <v>210</v>
      </c>
      <c r="U32" s="93"/>
      <c r="V32" s="94"/>
      <c r="W32" s="135" t="str">
        <f>IF(W31="","",VLOOKUP(W31,シフト記号表!$C$6:$L$47,10,FALSE))</f>
        <v/>
      </c>
      <c r="X32" s="136" t="str">
        <f>IF(X31="","",VLOOKUP(X31,シフト記号表!$C$6:$L$47,10,FALSE))</f>
        <v/>
      </c>
      <c r="Y32" s="136" t="str">
        <f>IF(Y31="","",VLOOKUP(Y31,シフト記号表!$C$6:$L$47,10,FALSE))</f>
        <v/>
      </c>
      <c r="Z32" s="136" t="str">
        <f>IF(Z31="","",VLOOKUP(Z31,シフト記号表!$C$6:$L$47,10,FALSE))</f>
        <v/>
      </c>
      <c r="AA32" s="136" t="str">
        <f>IF(AA31="","",VLOOKUP(AA31,シフト記号表!$C$6:$L$47,10,FALSE))</f>
        <v/>
      </c>
      <c r="AB32" s="136" t="str">
        <f>IF(AB31="","",VLOOKUP(AB31,シフト記号表!$C$6:$L$47,10,FALSE))</f>
        <v/>
      </c>
      <c r="AC32" s="137" t="str">
        <f>IF(AC31="","",VLOOKUP(AC31,シフト記号表!$C$6:$L$47,10,FALSE))</f>
        <v/>
      </c>
      <c r="AD32" s="135" t="str">
        <f>IF(AD31="","",VLOOKUP(AD31,シフト記号表!$C$6:$L$47,10,FALSE))</f>
        <v/>
      </c>
      <c r="AE32" s="136" t="str">
        <f>IF(AE31="","",VLOOKUP(AE31,シフト記号表!$C$6:$L$47,10,FALSE))</f>
        <v/>
      </c>
      <c r="AF32" s="136" t="str">
        <f>IF(AF31="","",VLOOKUP(AF31,シフト記号表!$C$6:$L$47,10,FALSE))</f>
        <v/>
      </c>
      <c r="AG32" s="136" t="str">
        <f>IF(AG31="","",VLOOKUP(AG31,シフト記号表!$C$6:$L$47,10,FALSE))</f>
        <v/>
      </c>
      <c r="AH32" s="136" t="str">
        <f>IF(AH31="","",VLOOKUP(AH31,シフト記号表!$C$6:$L$47,10,FALSE))</f>
        <v/>
      </c>
      <c r="AI32" s="136" t="str">
        <f>IF(AI31="","",VLOOKUP(AI31,シフト記号表!$C$6:$L$47,10,FALSE))</f>
        <v/>
      </c>
      <c r="AJ32" s="137" t="str">
        <f>IF(AJ31="","",VLOOKUP(AJ31,シフト記号表!$C$6:$L$47,10,FALSE))</f>
        <v/>
      </c>
      <c r="AK32" s="135" t="str">
        <f>IF(AK31="","",VLOOKUP(AK31,シフト記号表!$C$6:$L$47,10,FALSE))</f>
        <v/>
      </c>
      <c r="AL32" s="136" t="str">
        <f>IF(AL31="","",VLOOKUP(AL31,シフト記号表!$C$6:$L$47,10,FALSE))</f>
        <v/>
      </c>
      <c r="AM32" s="136" t="str">
        <f>IF(AM31="","",VLOOKUP(AM31,シフト記号表!$C$6:$L$47,10,FALSE))</f>
        <v/>
      </c>
      <c r="AN32" s="136" t="str">
        <f>IF(AN31="","",VLOOKUP(AN31,シフト記号表!$C$6:$L$47,10,FALSE))</f>
        <v/>
      </c>
      <c r="AO32" s="136" t="str">
        <f>IF(AO31="","",VLOOKUP(AO31,シフト記号表!$C$6:$L$47,10,FALSE))</f>
        <v/>
      </c>
      <c r="AP32" s="136" t="str">
        <f>IF(AP31="","",VLOOKUP(AP31,シフト記号表!$C$6:$L$47,10,FALSE))</f>
        <v/>
      </c>
      <c r="AQ32" s="137" t="str">
        <f>IF(AQ31="","",VLOOKUP(AQ31,シフト記号表!$C$6:$L$47,10,FALSE))</f>
        <v/>
      </c>
      <c r="AR32" s="135" t="str">
        <f>IF(AR31="","",VLOOKUP(AR31,シフト記号表!$C$6:$L$47,10,FALSE))</f>
        <v/>
      </c>
      <c r="AS32" s="136" t="str">
        <f>IF(AS31="","",VLOOKUP(AS31,シフト記号表!$C$6:$L$47,10,FALSE))</f>
        <v/>
      </c>
      <c r="AT32" s="136" t="str">
        <f>IF(AT31="","",VLOOKUP(AT31,シフト記号表!$C$6:$L$47,10,FALSE))</f>
        <v/>
      </c>
      <c r="AU32" s="136" t="str">
        <f>IF(AU31="","",VLOOKUP(AU31,シフト記号表!$C$6:$L$47,10,FALSE))</f>
        <v/>
      </c>
      <c r="AV32" s="136" t="str">
        <f>IF(AV31="","",VLOOKUP(AV31,シフト記号表!$C$6:$L$47,10,FALSE))</f>
        <v/>
      </c>
      <c r="AW32" s="136" t="str">
        <f>IF(AW31="","",VLOOKUP(AW31,シフト記号表!$C$6:$L$47,10,FALSE))</f>
        <v/>
      </c>
      <c r="AX32" s="137" t="str">
        <f>IF(AX31="","",VLOOKUP(AX31,シフト記号表!$C$6:$L$47,10,FALSE))</f>
        <v/>
      </c>
      <c r="AY32" s="135" t="str">
        <f>IF(AY31="","",VLOOKUP(AY31,シフト記号表!$C$6:$L$47,10,FALSE))</f>
        <v/>
      </c>
      <c r="AZ32" s="136" t="str">
        <f>IF(AZ31="","",VLOOKUP(AZ31,シフト記号表!$C$6:$L$47,10,FALSE))</f>
        <v/>
      </c>
      <c r="BA32" s="136" t="str">
        <f>IF(BA31="","",VLOOKUP(BA31,シフト記号表!$C$6:$L$47,10,FALSE))</f>
        <v/>
      </c>
      <c r="BB32" s="235">
        <f>IF($BE$3="４週",SUM(W32:AX32),IF($BE$3="暦月",SUM(W32:BA32),""))</f>
        <v>0</v>
      </c>
      <c r="BC32" s="236"/>
      <c r="BD32" s="237">
        <f>IF($BE$3="４週",BB32/4,IF($BE$3="暦月",(BB32/($BE$8/7)),""))</f>
        <v>0</v>
      </c>
      <c r="BE32" s="236"/>
      <c r="BF32" s="232"/>
      <c r="BG32" s="233"/>
      <c r="BH32" s="233"/>
      <c r="BI32" s="233"/>
      <c r="BJ32" s="234"/>
    </row>
    <row r="33" spans="2:62" ht="20.25" customHeight="1" x14ac:dyDescent="0.4">
      <c r="B33" s="306">
        <f>B31+1</f>
        <v>9</v>
      </c>
      <c r="C33" s="162"/>
      <c r="D33" s="163"/>
      <c r="E33" s="130"/>
      <c r="F33" s="131"/>
      <c r="G33" s="130"/>
      <c r="H33" s="131"/>
      <c r="I33" s="221"/>
      <c r="J33" s="222"/>
      <c r="K33" s="225"/>
      <c r="L33" s="226"/>
      <c r="M33" s="226"/>
      <c r="N33" s="163"/>
      <c r="O33" s="264"/>
      <c r="P33" s="265"/>
      <c r="Q33" s="265"/>
      <c r="R33" s="265"/>
      <c r="S33" s="266"/>
      <c r="T33" s="95" t="s">
        <v>18</v>
      </c>
      <c r="U33" s="96"/>
      <c r="V33" s="97"/>
      <c r="W33" s="85"/>
      <c r="X33" s="86"/>
      <c r="Y33" s="86"/>
      <c r="Z33" s="86"/>
      <c r="AA33" s="86"/>
      <c r="AB33" s="86"/>
      <c r="AC33" s="87"/>
      <c r="AD33" s="85"/>
      <c r="AE33" s="86"/>
      <c r="AF33" s="86"/>
      <c r="AG33" s="86"/>
      <c r="AH33" s="86"/>
      <c r="AI33" s="86"/>
      <c r="AJ33" s="87"/>
      <c r="AK33" s="85"/>
      <c r="AL33" s="86"/>
      <c r="AM33" s="86"/>
      <c r="AN33" s="86"/>
      <c r="AO33" s="86"/>
      <c r="AP33" s="86"/>
      <c r="AQ33" s="87"/>
      <c r="AR33" s="85"/>
      <c r="AS33" s="86"/>
      <c r="AT33" s="86"/>
      <c r="AU33" s="86"/>
      <c r="AV33" s="86"/>
      <c r="AW33" s="86"/>
      <c r="AX33" s="87"/>
      <c r="AY33" s="85"/>
      <c r="AZ33" s="86"/>
      <c r="BA33" s="88"/>
      <c r="BB33" s="217"/>
      <c r="BC33" s="218"/>
      <c r="BD33" s="219"/>
      <c r="BE33" s="220"/>
      <c r="BF33" s="229"/>
      <c r="BG33" s="230"/>
      <c r="BH33" s="230"/>
      <c r="BI33" s="230"/>
      <c r="BJ33" s="231"/>
    </row>
    <row r="34" spans="2:62" ht="20.25" customHeight="1" x14ac:dyDescent="0.4">
      <c r="B34" s="307"/>
      <c r="C34" s="164"/>
      <c r="D34" s="165"/>
      <c r="E34" s="130"/>
      <c r="F34" s="131">
        <f>C33</f>
        <v>0</v>
      </c>
      <c r="G34" s="130"/>
      <c r="H34" s="131">
        <f>I33</f>
        <v>0</v>
      </c>
      <c r="I34" s="223"/>
      <c r="J34" s="224"/>
      <c r="K34" s="227"/>
      <c r="L34" s="228"/>
      <c r="M34" s="228"/>
      <c r="N34" s="165"/>
      <c r="O34" s="264"/>
      <c r="P34" s="265"/>
      <c r="Q34" s="265"/>
      <c r="R34" s="265"/>
      <c r="S34" s="266"/>
      <c r="T34" s="148" t="s">
        <v>210</v>
      </c>
      <c r="U34" s="99"/>
      <c r="V34" s="149"/>
      <c r="W34" s="135" t="str">
        <f>IF(W33="","",VLOOKUP(W33,シフト記号表!$C$6:$L$47,10,FALSE))</f>
        <v/>
      </c>
      <c r="X34" s="136" t="str">
        <f>IF(X33="","",VLOOKUP(X33,シフト記号表!$C$6:$L$47,10,FALSE))</f>
        <v/>
      </c>
      <c r="Y34" s="136" t="str">
        <f>IF(Y33="","",VLOOKUP(Y33,シフト記号表!$C$6:$L$47,10,FALSE))</f>
        <v/>
      </c>
      <c r="Z34" s="136" t="str">
        <f>IF(Z33="","",VLOOKUP(Z33,シフト記号表!$C$6:$L$47,10,FALSE))</f>
        <v/>
      </c>
      <c r="AA34" s="136" t="str">
        <f>IF(AA33="","",VLOOKUP(AA33,シフト記号表!$C$6:$L$47,10,FALSE))</f>
        <v/>
      </c>
      <c r="AB34" s="136" t="str">
        <f>IF(AB33="","",VLOOKUP(AB33,シフト記号表!$C$6:$L$47,10,FALSE))</f>
        <v/>
      </c>
      <c r="AC34" s="137" t="str">
        <f>IF(AC33="","",VLOOKUP(AC33,シフト記号表!$C$6:$L$47,10,FALSE))</f>
        <v/>
      </c>
      <c r="AD34" s="135" t="str">
        <f>IF(AD33="","",VLOOKUP(AD33,シフト記号表!$C$6:$L$47,10,FALSE))</f>
        <v/>
      </c>
      <c r="AE34" s="136" t="str">
        <f>IF(AE33="","",VLOOKUP(AE33,シフト記号表!$C$6:$L$47,10,FALSE))</f>
        <v/>
      </c>
      <c r="AF34" s="136" t="str">
        <f>IF(AF33="","",VLOOKUP(AF33,シフト記号表!$C$6:$L$47,10,FALSE))</f>
        <v/>
      </c>
      <c r="AG34" s="136" t="str">
        <f>IF(AG33="","",VLOOKUP(AG33,シフト記号表!$C$6:$L$47,10,FALSE))</f>
        <v/>
      </c>
      <c r="AH34" s="136" t="str">
        <f>IF(AH33="","",VLOOKUP(AH33,シフト記号表!$C$6:$L$47,10,FALSE))</f>
        <v/>
      </c>
      <c r="AI34" s="136" t="str">
        <f>IF(AI33="","",VLOOKUP(AI33,シフト記号表!$C$6:$L$47,10,FALSE))</f>
        <v/>
      </c>
      <c r="AJ34" s="137" t="str">
        <f>IF(AJ33="","",VLOOKUP(AJ33,シフト記号表!$C$6:$L$47,10,FALSE))</f>
        <v/>
      </c>
      <c r="AK34" s="135" t="str">
        <f>IF(AK33="","",VLOOKUP(AK33,シフト記号表!$C$6:$L$47,10,FALSE))</f>
        <v/>
      </c>
      <c r="AL34" s="136" t="str">
        <f>IF(AL33="","",VLOOKUP(AL33,シフト記号表!$C$6:$L$47,10,FALSE))</f>
        <v/>
      </c>
      <c r="AM34" s="136" t="str">
        <f>IF(AM33="","",VLOOKUP(AM33,シフト記号表!$C$6:$L$47,10,FALSE))</f>
        <v/>
      </c>
      <c r="AN34" s="136" t="str">
        <f>IF(AN33="","",VLOOKUP(AN33,シフト記号表!$C$6:$L$47,10,FALSE))</f>
        <v/>
      </c>
      <c r="AO34" s="136" t="str">
        <f>IF(AO33="","",VLOOKUP(AO33,シフト記号表!$C$6:$L$47,10,FALSE))</f>
        <v/>
      </c>
      <c r="AP34" s="136" t="str">
        <f>IF(AP33="","",VLOOKUP(AP33,シフト記号表!$C$6:$L$47,10,FALSE))</f>
        <v/>
      </c>
      <c r="AQ34" s="137" t="str">
        <f>IF(AQ33="","",VLOOKUP(AQ33,シフト記号表!$C$6:$L$47,10,FALSE))</f>
        <v/>
      </c>
      <c r="AR34" s="135" t="str">
        <f>IF(AR33="","",VLOOKUP(AR33,シフト記号表!$C$6:$L$47,10,FALSE))</f>
        <v/>
      </c>
      <c r="AS34" s="136" t="str">
        <f>IF(AS33="","",VLOOKUP(AS33,シフト記号表!$C$6:$L$47,10,FALSE))</f>
        <v/>
      </c>
      <c r="AT34" s="136" t="str">
        <f>IF(AT33="","",VLOOKUP(AT33,シフト記号表!$C$6:$L$47,10,FALSE))</f>
        <v/>
      </c>
      <c r="AU34" s="136" t="str">
        <f>IF(AU33="","",VLOOKUP(AU33,シフト記号表!$C$6:$L$47,10,FALSE))</f>
        <v/>
      </c>
      <c r="AV34" s="136" t="str">
        <f>IF(AV33="","",VLOOKUP(AV33,シフト記号表!$C$6:$L$47,10,FALSE))</f>
        <v/>
      </c>
      <c r="AW34" s="136" t="str">
        <f>IF(AW33="","",VLOOKUP(AW33,シフト記号表!$C$6:$L$47,10,FALSE))</f>
        <v/>
      </c>
      <c r="AX34" s="137" t="str">
        <f>IF(AX33="","",VLOOKUP(AX33,シフト記号表!$C$6:$L$47,10,FALSE))</f>
        <v/>
      </c>
      <c r="AY34" s="135" t="str">
        <f>IF(AY33="","",VLOOKUP(AY33,シフト記号表!$C$6:$L$47,10,FALSE))</f>
        <v/>
      </c>
      <c r="AZ34" s="136" t="str">
        <f>IF(AZ33="","",VLOOKUP(AZ33,シフト記号表!$C$6:$L$47,10,FALSE))</f>
        <v/>
      </c>
      <c r="BA34" s="136" t="str">
        <f>IF(BA33="","",VLOOKUP(BA33,シフト記号表!$C$6:$L$47,10,FALSE))</f>
        <v/>
      </c>
      <c r="BB34" s="235">
        <f>IF($BE$3="４週",SUM(W34:AX34),IF($BE$3="暦月",SUM(W34:BA34),""))</f>
        <v>0</v>
      </c>
      <c r="BC34" s="236"/>
      <c r="BD34" s="237">
        <f>IF($BE$3="４週",BB34/4,IF($BE$3="暦月",(BB34/($BE$8/7)),""))</f>
        <v>0</v>
      </c>
      <c r="BE34" s="236"/>
      <c r="BF34" s="232"/>
      <c r="BG34" s="233"/>
      <c r="BH34" s="233"/>
      <c r="BI34" s="233"/>
      <c r="BJ34" s="234"/>
    </row>
    <row r="35" spans="2:62" ht="20.25" customHeight="1" x14ac:dyDescent="0.4">
      <c r="B35" s="306">
        <f>B33+1</f>
        <v>10</v>
      </c>
      <c r="C35" s="162"/>
      <c r="D35" s="163"/>
      <c r="E35" s="130"/>
      <c r="F35" s="131"/>
      <c r="G35" s="130"/>
      <c r="H35" s="131"/>
      <c r="I35" s="221"/>
      <c r="J35" s="222"/>
      <c r="K35" s="225"/>
      <c r="L35" s="226"/>
      <c r="M35" s="226"/>
      <c r="N35" s="163"/>
      <c r="O35" s="264"/>
      <c r="P35" s="265"/>
      <c r="Q35" s="265"/>
      <c r="R35" s="265"/>
      <c r="S35" s="266"/>
      <c r="T35" s="147" t="s">
        <v>18</v>
      </c>
      <c r="V35" s="98"/>
      <c r="W35" s="85"/>
      <c r="X35" s="86"/>
      <c r="Y35" s="86"/>
      <c r="Z35" s="86"/>
      <c r="AA35" s="86"/>
      <c r="AB35" s="86"/>
      <c r="AC35" s="87"/>
      <c r="AD35" s="85"/>
      <c r="AE35" s="86"/>
      <c r="AF35" s="86"/>
      <c r="AG35" s="86"/>
      <c r="AH35" s="86"/>
      <c r="AI35" s="86"/>
      <c r="AJ35" s="87"/>
      <c r="AK35" s="85"/>
      <c r="AL35" s="86"/>
      <c r="AM35" s="86"/>
      <c r="AN35" s="86"/>
      <c r="AO35" s="86"/>
      <c r="AP35" s="86"/>
      <c r="AQ35" s="87"/>
      <c r="AR35" s="85"/>
      <c r="AS35" s="86"/>
      <c r="AT35" s="86"/>
      <c r="AU35" s="86"/>
      <c r="AV35" s="86"/>
      <c r="AW35" s="86"/>
      <c r="AX35" s="87"/>
      <c r="AY35" s="85"/>
      <c r="AZ35" s="86"/>
      <c r="BA35" s="88"/>
      <c r="BB35" s="217"/>
      <c r="BC35" s="218"/>
      <c r="BD35" s="219"/>
      <c r="BE35" s="220"/>
      <c r="BF35" s="229"/>
      <c r="BG35" s="230"/>
      <c r="BH35" s="230"/>
      <c r="BI35" s="230"/>
      <c r="BJ35" s="231"/>
    </row>
    <row r="36" spans="2:62" ht="20.25" customHeight="1" x14ac:dyDescent="0.4">
      <c r="B36" s="307"/>
      <c r="C36" s="164"/>
      <c r="D36" s="165"/>
      <c r="E36" s="130"/>
      <c r="F36" s="131">
        <f>C35</f>
        <v>0</v>
      </c>
      <c r="G36" s="130"/>
      <c r="H36" s="131">
        <f>I35</f>
        <v>0</v>
      </c>
      <c r="I36" s="223"/>
      <c r="J36" s="224"/>
      <c r="K36" s="227"/>
      <c r="L36" s="228"/>
      <c r="M36" s="228"/>
      <c r="N36" s="165"/>
      <c r="O36" s="264"/>
      <c r="P36" s="265"/>
      <c r="Q36" s="265"/>
      <c r="R36" s="265"/>
      <c r="S36" s="266"/>
      <c r="T36" s="148" t="s">
        <v>210</v>
      </c>
      <c r="U36" s="99"/>
      <c r="V36" s="149"/>
      <c r="W36" s="135" t="str">
        <f>IF(W35="","",VLOOKUP(W35,シフト記号表!$C$6:$L$47,10,FALSE))</f>
        <v/>
      </c>
      <c r="X36" s="136" t="str">
        <f>IF(X35="","",VLOOKUP(X35,シフト記号表!$C$6:$L$47,10,FALSE))</f>
        <v/>
      </c>
      <c r="Y36" s="136" t="str">
        <f>IF(Y35="","",VLOOKUP(Y35,シフト記号表!$C$6:$L$47,10,FALSE))</f>
        <v/>
      </c>
      <c r="Z36" s="136" t="str">
        <f>IF(Z35="","",VLOOKUP(Z35,シフト記号表!$C$6:$L$47,10,FALSE))</f>
        <v/>
      </c>
      <c r="AA36" s="136" t="str">
        <f>IF(AA35="","",VLOOKUP(AA35,シフト記号表!$C$6:$L$47,10,FALSE))</f>
        <v/>
      </c>
      <c r="AB36" s="136" t="str">
        <f>IF(AB35="","",VLOOKUP(AB35,シフト記号表!$C$6:$L$47,10,FALSE))</f>
        <v/>
      </c>
      <c r="AC36" s="137" t="str">
        <f>IF(AC35="","",VLOOKUP(AC35,シフト記号表!$C$6:$L$47,10,FALSE))</f>
        <v/>
      </c>
      <c r="AD36" s="135" t="str">
        <f>IF(AD35="","",VLOOKUP(AD35,シフト記号表!$C$6:$L$47,10,FALSE))</f>
        <v/>
      </c>
      <c r="AE36" s="136" t="str">
        <f>IF(AE35="","",VLOOKUP(AE35,シフト記号表!$C$6:$L$47,10,FALSE))</f>
        <v/>
      </c>
      <c r="AF36" s="136" t="str">
        <f>IF(AF35="","",VLOOKUP(AF35,シフト記号表!$C$6:$L$47,10,FALSE))</f>
        <v/>
      </c>
      <c r="AG36" s="136" t="str">
        <f>IF(AG35="","",VLOOKUP(AG35,シフト記号表!$C$6:$L$47,10,FALSE))</f>
        <v/>
      </c>
      <c r="AH36" s="136" t="str">
        <f>IF(AH35="","",VLOOKUP(AH35,シフト記号表!$C$6:$L$47,10,FALSE))</f>
        <v/>
      </c>
      <c r="AI36" s="136" t="str">
        <f>IF(AI35="","",VLOOKUP(AI35,シフト記号表!$C$6:$L$47,10,FALSE))</f>
        <v/>
      </c>
      <c r="AJ36" s="137" t="str">
        <f>IF(AJ35="","",VLOOKUP(AJ35,シフト記号表!$C$6:$L$47,10,FALSE))</f>
        <v/>
      </c>
      <c r="AK36" s="135" t="str">
        <f>IF(AK35="","",VLOOKUP(AK35,シフト記号表!$C$6:$L$47,10,FALSE))</f>
        <v/>
      </c>
      <c r="AL36" s="136" t="str">
        <f>IF(AL35="","",VLOOKUP(AL35,シフト記号表!$C$6:$L$47,10,FALSE))</f>
        <v/>
      </c>
      <c r="AM36" s="136" t="str">
        <f>IF(AM35="","",VLOOKUP(AM35,シフト記号表!$C$6:$L$47,10,FALSE))</f>
        <v/>
      </c>
      <c r="AN36" s="136" t="str">
        <f>IF(AN35="","",VLOOKUP(AN35,シフト記号表!$C$6:$L$47,10,FALSE))</f>
        <v/>
      </c>
      <c r="AO36" s="136" t="str">
        <f>IF(AO35="","",VLOOKUP(AO35,シフト記号表!$C$6:$L$47,10,FALSE))</f>
        <v/>
      </c>
      <c r="AP36" s="136" t="str">
        <f>IF(AP35="","",VLOOKUP(AP35,シフト記号表!$C$6:$L$47,10,FALSE))</f>
        <v/>
      </c>
      <c r="AQ36" s="137" t="str">
        <f>IF(AQ35="","",VLOOKUP(AQ35,シフト記号表!$C$6:$L$47,10,FALSE))</f>
        <v/>
      </c>
      <c r="AR36" s="135" t="str">
        <f>IF(AR35="","",VLOOKUP(AR35,シフト記号表!$C$6:$L$47,10,FALSE))</f>
        <v/>
      </c>
      <c r="AS36" s="136" t="str">
        <f>IF(AS35="","",VLOOKUP(AS35,シフト記号表!$C$6:$L$47,10,FALSE))</f>
        <v/>
      </c>
      <c r="AT36" s="136" t="str">
        <f>IF(AT35="","",VLOOKUP(AT35,シフト記号表!$C$6:$L$47,10,FALSE))</f>
        <v/>
      </c>
      <c r="AU36" s="136" t="str">
        <f>IF(AU35="","",VLOOKUP(AU35,シフト記号表!$C$6:$L$47,10,FALSE))</f>
        <v/>
      </c>
      <c r="AV36" s="136" t="str">
        <f>IF(AV35="","",VLOOKUP(AV35,シフト記号表!$C$6:$L$47,10,FALSE))</f>
        <v/>
      </c>
      <c r="AW36" s="136" t="str">
        <f>IF(AW35="","",VLOOKUP(AW35,シフト記号表!$C$6:$L$47,10,FALSE))</f>
        <v/>
      </c>
      <c r="AX36" s="137" t="str">
        <f>IF(AX35="","",VLOOKUP(AX35,シフト記号表!$C$6:$L$47,10,FALSE))</f>
        <v/>
      </c>
      <c r="AY36" s="135" t="str">
        <f>IF(AY35="","",VLOOKUP(AY35,シフト記号表!$C$6:$L$47,10,FALSE))</f>
        <v/>
      </c>
      <c r="AZ36" s="136" t="str">
        <f>IF(AZ35="","",VLOOKUP(AZ35,シフト記号表!$C$6:$L$47,10,FALSE))</f>
        <v/>
      </c>
      <c r="BA36" s="136" t="str">
        <f>IF(BA35="","",VLOOKUP(BA35,シフト記号表!$C$6:$L$47,10,FALSE))</f>
        <v/>
      </c>
      <c r="BB36" s="235">
        <f>IF($BE$3="４週",SUM(W36:AX36),IF($BE$3="暦月",SUM(W36:BA36),""))</f>
        <v>0</v>
      </c>
      <c r="BC36" s="236"/>
      <c r="BD36" s="237">
        <f>IF($BE$3="４週",BB36/4,IF($BE$3="暦月",(BB36/($BE$8/7)),""))</f>
        <v>0</v>
      </c>
      <c r="BE36" s="236"/>
      <c r="BF36" s="232"/>
      <c r="BG36" s="233"/>
      <c r="BH36" s="233"/>
      <c r="BI36" s="233"/>
      <c r="BJ36" s="234"/>
    </row>
    <row r="37" spans="2:62" ht="20.25" customHeight="1" x14ac:dyDescent="0.4">
      <c r="B37" s="306">
        <f>B35+1</f>
        <v>11</v>
      </c>
      <c r="C37" s="162"/>
      <c r="D37" s="163"/>
      <c r="E37" s="130"/>
      <c r="F37" s="131"/>
      <c r="G37" s="130"/>
      <c r="H37" s="131"/>
      <c r="I37" s="221"/>
      <c r="J37" s="222"/>
      <c r="K37" s="225"/>
      <c r="L37" s="226"/>
      <c r="M37" s="226"/>
      <c r="N37" s="163"/>
      <c r="O37" s="264"/>
      <c r="P37" s="265"/>
      <c r="Q37" s="265"/>
      <c r="R37" s="265"/>
      <c r="S37" s="266"/>
      <c r="T37" s="147" t="s">
        <v>18</v>
      </c>
      <c r="V37" s="98"/>
      <c r="W37" s="85"/>
      <c r="X37" s="86"/>
      <c r="Y37" s="86"/>
      <c r="Z37" s="86"/>
      <c r="AA37" s="86"/>
      <c r="AB37" s="86"/>
      <c r="AC37" s="87"/>
      <c r="AD37" s="85"/>
      <c r="AE37" s="86"/>
      <c r="AF37" s="86"/>
      <c r="AG37" s="86"/>
      <c r="AH37" s="86"/>
      <c r="AI37" s="86"/>
      <c r="AJ37" s="87"/>
      <c r="AK37" s="85"/>
      <c r="AL37" s="86"/>
      <c r="AM37" s="86"/>
      <c r="AN37" s="86"/>
      <c r="AO37" s="86"/>
      <c r="AP37" s="86"/>
      <c r="AQ37" s="87"/>
      <c r="AR37" s="85"/>
      <c r="AS37" s="86"/>
      <c r="AT37" s="86"/>
      <c r="AU37" s="86"/>
      <c r="AV37" s="86"/>
      <c r="AW37" s="86"/>
      <c r="AX37" s="87"/>
      <c r="AY37" s="85"/>
      <c r="AZ37" s="86"/>
      <c r="BA37" s="88"/>
      <c r="BB37" s="217"/>
      <c r="BC37" s="218"/>
      <c r="BD37" s="219"/>
      <c r="BE37" s="220"/>
      <c r="BF37" s="229"/>
      <c r="BG37" s="230"/>
      <c r="BH37" s="230"/>
      <c r="BI37" s="230"/>
      <c r="BJ37" s="231"/>
    </row>
    <row r="38" spans="2:62" ht="20.25" customHeight="1" x14ac:dyDescent="0.4">
      <c r="B38" s="307"/>
      <c r="C38" s="164"/>
      <c r="D38" s="165"/>
      <c r="E38" s="130"/>
      <c r="F38" s="131">
        <f>C37</f>
        <v>0</v>
      </c>
      <c r="G38" s="130"/>
      <c r="H38" s="131">
        <f>I37</f>
        <v>0</v>
      </c>
      <c r="I38" s="223"/>
      <c r="J38" s="224"/>
      <c r="K38" s="227"/>
      <c r="L38" s="228"/>
      <c r="M38" s="228"/>
      <c r="N38" s="165"/>
      <c r="O38" s="264"/>
      <c r="P38" s="265"/>
      <c r="Q38" s="265"/>
      <c r="R38" s="265"/>
      <c r="S38" s="266"/>
      <c r="T38" s="148" t="s">
        <v>210</v>
      </c>
      <c r="U38" s="99"/>
      <c r="V38" s="149"/>
      <c r="W38" s="135" t="str">
        <f>IF(W37="","",VLOOKUP(W37,シフト記号表!$C$6:$L$47,10,FALSE))</f>
        <v/>
      </c>
      <c r="X38" s="136" t="str">
        <f>IF(X37="","",VLOOKUP(X37,シフト記号表!$C$6:$L$47,10,FALSE))</f>
        <v/>
      </c>
      <c r="Y38" s="136" t="str">
        <f>IF(Y37="","",VLOOKUP(Y37,シフト記号表!$C$6:$L$47,10,FALSE))</f>
        <v/>
      </c>
      <c r="Z38" s="136" t="str">
        <f>IF(Z37="","",VLOOKUP(Z37,シフト記号表!$C$6:$L$47,10,FALSE))</f>
        <v/>
      </c>
      <c r="AA38" s="136" t="str">
        <f>IF(AA37="","",VLOOKUP(AA37,シフト記号表!$C$6:$L$47,10,FALSE))</f>
        <v/>
      </c>
      <c r="AB38" s="136" t="str">
        <f>IF(AB37="","",VLOOKUP(AB37,シフト記号表!$C$6:$L$47,10,FALSE))</f>
        <v/>
      </c>
      <c r="AC38" s="137" t="str">
        <f>IF(AC37="","",VLOOKUP(AC37,シフト記号表!$C$6:$L$47,10,FALSE))</f>
        <v/>
      </c>
      <c r="AD38" s="135" t="str">
        <f>IF(AD37="","",VLOOKUP(AD37,シフト記号表!$C$6:$L$47,10,FALSE))</f>
        <v/>
      </c>
      <c r="AE38" s="136" t="str">
        <f>IF(AE37="","",VLOOKUP(AE37,シフト記号表!$C$6:$L$47,10,FALSE))</f>
        <v/>
      </c>
      <c r="AF38" s="136" t="str">
        <f>IF(AF37="","",VLOOKUP(AF37,シフト記号表!$C$6:$L$47,10,FALSE))</f>
        <v/>
      </c>
      <c r="AG38" s="136" t="str">
        <f>IF(AG37="","",VLOOKUP(AG37,シフト記号表!$C$6:$L$47,10,FALSE))</f>
        <v/>
      </c>
      <c r="AH38" s="136" t="str">
        <f>IF(AH37="","",VLOOKUP(AH37,シフト記号表!$C$6:$L$47,10,FALSE))</f>
        <v/>
      </c>
      <c r="AI38" s="136" t="str">
        <f>IF(AI37="","",VLOOKUP(AI37,シフト記号表!$C$6:$L$47,10,FALSE))</f>
        <v/>
      </c>
      <c r="AJ38" s="137" t="str">
        <f>IF(AJ37="","",VLOOKUP(AJ37,シフト記号表!$C$6:$L$47,10,FALSE))</f>
        <v/>
      </c>
      <c r="AK38" s="135" t="str">
        <f>IF(AK37="","",VLOOKUP(AK37,シフト記号表!$C$6:$L$47,10,FALSE))</f>
        <v/>
      </c>
      <c r="AL38" s="136" t="str">
        <f>IF(AL37="","",VLOOKUP(AL37,シフト記号表!$C$6:$L$47,10,FALSE))</f>
        <v/>
      </c>
      <c r="AM38" s="136" t="str">
        <f>IF(AM37="","",VLOOKUP(AM37,シフト記号表!$C$6:$L$47,10,FALSE))</f>
        <v/>
      </c>
      <c r="AN38" s="136" t="str">
        <f>IF(AN37="","",VLOOKUP(AN37,シフト記号表!$C$6:$L$47,10,FALSE))</f>
        <v/>
      </c>
      <c r="AO38" s="136" t="str">
        <f>IF(AO37="","",VLOOKUP(AO37,シフト記号表!$C$6:$L$47,10,FALSE))</f>
        <v/>
      </c>
      <c r="AP38" s="136" t="str">
        <f>IF(AP37="","",VLOOKUP(AP37,シフト記号表!$C$6:$L$47,10,FALSE))</f>
        <v/>
      </c>
      <c r="AQ38" s="137" t="str">
        <f>IF(AQ37="","",VLOOKUP(AQ37,シフト記号表!$C$6:$L$47,10,FALSE))</f>
        <v/>
      </c>
      <c r="AR38" s="135" t="str">
        <f>IF(AR37="","",VLOOKUP(AR37,シフト記号表!$C$6:$L$47,10,FALSE))</f>
        <v/>
      </c>
      <c r="AS38" s="136" t="str">
        <f>IF(AS37="","",VLOOKUP(AS37,シフト記号表!$C$6:$L$47,10,FALSE))</f>
        <v/>
      </c>
      <c r="AT38" s="136" t="str">
        <f>IF(AT37="","",VLOOKUP(AT37,シフト記号表!$C$6:$L$47,10,FALSE))</f>
        <v/>
      </c>
      <c r="AU38" s="136" t="str">
        <f>IF(AU37="","",VLOOKUP(AU37,シフト記号表!$C$6:$L$47,10,FALSE))</f>
        <v/>
      </c>
      <c r="AV38" s="136" t="str">
        <f>IF(AV37="","",VLOOKUP(AV37,シフト記号表!$C$6:$L$47,10,FALSE))</f>
        <v/>
      </c>
      <c r="AW38" s="136" t="str">
        <f>IF(AW37="","",VLOOKUP(AW37,シフト記号表!$C$6:$L$47,10,FALSE))</f>
        <v/>
      </c>
      <c r="AX38" s="137" t="str">
        <f>IF(AX37="","",VLOOKUP(AX37,シフト記号表!$C$6:$L$47,10,FALSE))</f>
        <v/>
      </c>
      <c r="AY38" s="135" t="str">
        <f>IF(AY37="","",VLOOKUP(AY37,シフト記号表!$C$6:$L$47,10,FALSE))</f>
        <v/>
      </c>
      <c r="AZ38" s="136" t="str">
        <f>IF(AZ37="","",VLOOKUP(AZ37,シフト記号表!$C$6:$L$47,10,FALSE))</f>
        <v/>
      </c>
      <c r="BA38" s="136" t="str">
        <f>IF(BA37="","",VLOOKUP(BA37,シフト記号表!$C$6:$L$47,10,FALSE))</f>
        <v/>
      </c>
      <c r="BB38" s="235">
        <f>IF($BE$3="４週",SUM(W38:AX38),IF($BE$3="暦月",SUM(W38:BA38),""))</f>
        <v>0</v>
      </c>
      <c r="BC38" s="236"/>
      <c r="BD38" s="237">
        <f>IF($BE$3="４週",BB38/4,IF($BE$3="暦月",(BB38/($BE$8/7)),""))</f>
        <v>0</v>
      </c>
      <c r="BE38" s="236"/>
      <c r="BF38" s="232"/>
      <c r="BG38" s="233"/>
      <c r="BH38" s="233"/>
      <c r="BI38" s="233"/>
      <c r="BJ38" s="234"/>
    </row>
    <row r="39" spans="2:62" ht="20.25" customHeight="1" x14ac:dyDescent="0.4">
      <c r="B39" s="306">
        <f>B37+1</f>
        <v>12</v>
      </c>
      <c r="C39" s="162"/>
      <c r="D39" s="163"/>
      <c r="E39" s="130"/>
      <c r="F39" s="131"/>
      <c r="G39" s="130"/>
      <c r="H39" s="131"/>
      <c r="I39" s="221"/>
      <c r="J39" s="222"/>
      <c r="K39" s="225"/>
      <c r="L39" s="226"/>
      <c r="M39" s="226"/>
      <c r="N39" s="163"/>
      <c r="O39" s="264"/>
      <c r="P39" s="265"/>
      <c r="Q39" s="265"/>
      <c r="R39" s="265"/>
      <c r="S39" s="266"/>
      <c r="T39" s="147" t="s">
        <v>18</v>
      </c>
      <c r="V39" s="98"/>
      <c r="W39" s="85"/>
      <c r="X39" s="86"/>
      <c r="Y39" s="86"/>
      <c r="Z39" s="86"/>
      <c r="AA39" s="86"/>
      <c r="AB39" s="86"/>
      <c r="AC39" s="87"/>
      <c r="AD39" s="85"/>
      <c r="AE39" s="86"/>
      <c r="AF39" s="86"/>
      <c r="AG39" s="86"/>
      <c r="AH39" s="86"/>
      <c r="AI39" s="86"/>
      <c r="AJ39" s="87"/>
      <c r="AK39" s="85"/>
      <c r="AL39" s="86"/>
      <c r="AM39" s="86"/>
      <c r="AN39" s="86"/>
      <c r="AO39" s="86"/>
      <c r="AP39" s="86"/>
      <c r="AQ39" s="87"/>
      <c r="AR39" s="85"/>
      <c r="AS39" s="86"/>
      <c r="AT39" s="86"/>
      <c r="AU39" s="86"/>
      <c r="AV39" s="86"/>
      <c r="AW39" s="86"/>
      <c r="AX39" s="87"/>
      <c r="AY39" s="85"/>
      <c r="AZ39" s="86"/>
      <c r="BA39" s="88"/>
      <c r="BB39" s="217"/>
      <c r="BC39" s="218"/>
      <c r="BD39" s="219"/>
      <c r="BE39" s="220"/>
      <c r="BF39" s="229"/>
      <c r="BG39" s="230"/>
      <c r="BH39" s="230"/>
      <c r="BI39" s="230"/>
      <c r="BJ39" s="231"/>
    </row>
    <row r="40" spans="2:62" ht="20.25" customHeight="1" x14ac:dyDescent="0.4">
      <c r="B40" s="307"/>
      <c r="C40" s="164"/>
      <c r="D40" s="165"/>
      <c r="E40" s="130"/>
      <c r="F40" s="131">
        <f>C39</f>
        <v>0</v>
      </c>
      <c r="G40" s="130"/>
      <c r="H40" s="131">
        <f>I39</f>
        <v>0</v>
      </c>
      <c r="I40" s="223"/>
      <c r="J40" s="224"/>
      <c r="K40" s="227"/>
      <c r="L40" s="228"/>
      <c r="M40" s="228"/>
      <c r="N40" s="165"/>
      <c r="O40" s="264"/>
      <c r="P40" s="265"/>
      <c r="Q40" s="265"/>
      <c r="R40" s="265"/>
      <c r="S40" s="266"/>
      <c r="T40" s="148" t="s">
        <v>210</v>
      </c>
      <c r="U40" s="99"/>
      <c r="V40" s="149"/>
      <c r="W40" s="135" t="str">
        <f>IF(W39="","",VLOOKUP(W39,シフト記号表!$C$6:$L$47,10,FALSE))</f>
        <v/>
      </c>
      <c r="X40" s="136" t="str">
        <f>IF(X39="","",VLOOKUP(X39,シフト記号表!$C$6:$L$47,10,FALSE))</f>
        <v/>
      </c>
      <c r="Y40" s="136" t="str">
        <f>IF(Y39="","",VLOOKUP(Y39,シフト記号表!$C$6:$L$47,10,FALSE))</f>
        <v/>
      </c>
      <c r="Z40" s="136" t="str">
        <f>IF(Z39="","",VLOOKUP(Z39,シフト記号表!$C$6:$L$47,10,FALSE))</f>
        <v/>
      </c>
      <c r="AA40" s="136" t="str">
        <f>IF(AA39="","",VLOOKUP(AA39,シフト記号表!$C$6:$L$47,10,FALSE))</f>
        <v/>
      </c>
      <c r="AB40" s="136" t="str">
        <f>IF(AB39="","",VLOOKUP(AB39,シフト記号表!$C$6:$L$47,10,FALSE))</f>
        <v/>
      </c>
      <c r="AC40" s="137" t="str">
        <f>IF(AC39="","",VLOOKUP(AC39,シフト記号表!$C$6:$L$47,10,FALSE))</f>
        <v/>
      </c>
      <c r="AD40" s="135" t="str">
        <f>IF(AD39="","",VLOOKUP(AD39,シフト記号表!$C$6:$L$47,10,FALSE))</f>
        <v/>
      </c>
      <c r="AE40" s="136" t="str">
        <f>IF(AE39="","",VLOOKUP(AE39,シフト記号表!$C$6:$L$47,10,FALSE))</f>
        <v/>
      </c>
      <c r="AF40" s="136" t="str">
        <f>IF(AF39="","",VLOOKUP(AF39,シフト記号表!$C$6:$L$47,10,FALSE))</f>
        <v/>
      </c>
      <c r="AG40" s="136" t="str">
        <f>IF(AG39="","",VLOOKUP(AG39,シフト記号表!$C$6:$L$47,10,FALSE))</f>
        <v/>
      </c>
      <c r="AH40" s="136" t="str">
        <f>IF(AH39="","",VLOOKUP(AH39,シフト記号表!$C$6:$L$47,10,FALSE))</f>
        <v/>
      </c>
      <c r="AI40" s="136" t="str">
        <f>IF(AI39="","",VLOOKUP(AI39,シフト記号表!$C$6:$L$47,10,FALSE))</f>
        <v/>
      </c>
      <c r="AJ40" s="137" t="str">
        <f>IF(AJ39="","",VLOOKUP(AJ39,シフト記号表!$C$6:$L$47,10,FALSE))</f>
        <v/>
      </c>
      <c r="AK40" s="135" t="str">
        <f>IF(AK39="","",VLOOKUP(AK39,シフト記号表!$C$6:$L$47,10,FALSE))</f>
        <v/>
      </c>
      <c r="AL40" s="136" t="str">
        <f>IF(AL39="","",VLOOKUP(AL39,シフト記号表!$C$6:$L$47,10,FALSE))</f>
        <v/>
      </c>
      <c r="AM40" s="136" t="str">
        <f>IF(AM39="","",VLOOKUP(AM39,シフト記号表!$C$6:$L$47,10,FALSE))</f>
        <v/>
      </c>
      <c r="AN40" s="136" t="str">
        <f>IF(AN39="","",VLOOKUP(AN39,シフト記号表!$C$6:$L$47,10,FALSE))</f>
        <v/>
      </c>
      <c r="AO40" s="136" t="str">
        <f>IF(AO39="","",VLOOKUP(AO39,シフト記号表!$C$6:$L$47,10,FALSE))</f>
        <v/>
      </c>
      <c r="AP40" s="136" t="str">
        <f>IF(AP39="","",VLOOKUP(AP39,シフト記号表!$C$6:$L$47,10,FALSE))</f>
        <v/>
      </c>
      <c r="AQ40" s="137" t="str">
        <f>IF(AQ39="","",VLOOKUP(AQ39,シフト記号表!$C$6:$L$47,10,FALSE))</f>
        <v/>
      </c>
      <c r="AR40" s="135" t="str">
        <f>IF(AR39="","",VLOOKUP(AR39,シフト記号表!$C$6:$L$47,10,FALSE))</f>
        <v/>
      </c>
      <c r="AS40" s="136" t="str">
        <f>IF(AS39="","",VLOOKUP(AS39,シフト記号表!$C$6:$L$47,10,FALSE))</f>
        <v/>
      </c>
      <c r="AT40" s="136" t="str">
        <f>IF(AT39="","",VLOOKUP(AT39,シフト記号表!$C$6:$L$47,10,FALSE))</f>
        <v/>
      </c>
      <c r="AU40" s="136" t="str">
        <f>IF(AU39="","",VLOOKUP(AU39,シフト記号表!$C$6:$L$47,10,FALSE))</f>
        <v/>
      </c>
      <c r="AV40" s="136" t="str">
        <f>IF(AV39="","",VLOOKUP(AV39,シフト記号表!$C$6:$L$47,10,FALSE))</f>
        <v/>
      </c>
      <c r="AW40" s="136" t="str">
        <f>IF(AW39="","",VLOOKUP(AW39,シフト記号表!$C$6:$L$47,10,FALSE))</f>
        <v/>
      </c>
      <c r="AX40" s="137" t="str">
        <f>IF(AX39="","",VLOOKUP(AX39,シフト記号表!$C$6:$L$47,10,FALSE))</f>
        <v/>
      </c>
      <c r="AY40" s="135" t="str">
        <f>IF(AY39="","",VLOOKUP(AY39,シフト記号表!$C$6:$L$47,10,FALSE))</f>
        <v/>
      </c>
      <c r="AZ40" s="136" t="str">
        <f>IF(AZ39="","",VLOOKUP(AZ39,シフト記号表!$C$6:$L$47,10,FALSE))</f>
        <v/>
      </c>
      <c r="BA40" s="136" t="str">
        <f>IF(BA39="","",VLOOKUP(BA39,シフト記号表!$C$6:$L$47,10,FALSE))</f>
        <v/>
      </c>
      <c r="BB40" s="235">
        <f>IF($BE$3="４週",SUM(W40:AX40),IF($BE$3="暦月",SUM(W40:BA40),""))</f>
        <v>0</v>
      </c>
      <c r="BC40" s="236"/>
      <c r="BD40" s="237">
        <f>IF($BE$3="４週",BB40/4,IF($BE$3="暦月",(BB40/($BE$8/7)),""))</f>
        <v>0</v>
      </c>
      <c r="BE40" s="236"/>
      <c r="BF40" s="232"/>
      <c r="BG40" s="233"/>
      <c r="BH40" s="233"/>
      <c r="BI40" s="233"/>
      <c r="BJ40" s="234"/>
    </row>
    <row r="41" spans="2:62" ht="20.25" customHeight="1" x14ac:dyDescent="0.4">
      <c r="B41" s="306">
        <f>B39+1</f>
        <v>13</v>
      </c>
      <c r="C41" s="162"/>
      <c r="D41" s="163"/>
      <c r="E41" s="130"/>
      <c r="F41" s="131"/>
      <c r="G41" s="130"/>
      <c r="H41" s="131"/>
      <c r="I41" s="221"/>
      <c r="J41" s="222"/>
      <c r="K41" s="225"/>
      <c r="L41" s="226"/>
      <c r="M41" s="226"/>
      <c r="N41" s="163"/>
      <c r="O41" s="264"/>
      <c r="P41" s="265"/>
      <c r="Q41" s="265"/>
      <c r="R41" s="265"/>
      <c r="S41" s="266"/>
      <c r="T41" s="147" t="s">
        <v>18</v>
      </c>
      <c r="V41" s="98"/>
      <c r="W41" s="85"/>
      <c r="X41" s="86"/>
      <c r="Y41" s="86"/>
      <c r="Z41" s="86"/>
      <c r="AA41" s="86"/>
      <c r="AB41" s="86"/>
      <c r="AC41" s="87"/>
      <c r="AD41" s="85"/>
      <c r="AE41" s="86"/>
      <c r="AF41" s="86"/>
      <c r="AG41" s="86"/>
      <c r="AH41" s="86"/>
      <c r="AI41" s="86"/>
      <c r="AJ41" s="87"/>
      <c r="AK41" s="85"/>
      <c r="AL41" s="86"/>
      <c r="AM41" s="86"/>
      <c r="AN41" s="86"/>
      <c r="AO41" s="86"/>
      <c r="AP41" s="86"/>
      <c r="AQ41" s="87"/>
      <c r="AR41" s="85"/>
      <c r="AS41" s="86"/>
      <c r="AT41" s="86"/>
      <c r="AU41" s="86"/>
      <c r="AV41" s="86"/>
      <c r="AW41" s="86"/>
      <c r="AX41" s="87"/>
      <c r="AY41" s="85"/>
      <c r="AZ41" s="86"/>
      <c r="BA41" s="88"/>
      <c r="BB41" s="217"/>
      <c r="BC41" s="218"/>
      <c r="BD41" s="219"/>
      <c r="BE41" s="220"/>
      <c r="BF41" s="229"/>
      <c r="BG41" s="230"/>
      <c r="BH41" s="230"/>
      <c r="BI41" s="230"/>
      <c r="BJ41" s="231"/>
    </row>
    <row r="42" spans="2:62" ht="20.25" customHeight="1" x14ac:dyDescent="0.4">
      <c r="B42" s="307"/>
      <c r="C42" s="164"/>
      <c r="D42" s="165"/>
      <c r="E42" s="130"/>
      <c r="F42" s="131">
        <f>C41</f>
        <v>0</v>
      </c>
      <c r="G42" s="130"/>
      <c r="H42" s="131">
        <f>I41</f>
        <v>0</v>
      </c>
      <c r="I42" s="223"/>
      <c r="J42" s="224"/>
      <c r="K42" s="227"/>
      <c r="L42" s="228"/>
      <c r="M42" s="228"/>
      <c r="N42" s="165"/>
      <c r="O42" s="264"/>
      <c r="P42" s="265"/>
      <c r="Q42" s="265"/>
      <c r="R42" s="265"/>
      <c r="S42" s="266"/>
      <c r="T42" s="148" t="s">
        <v>210</v>
      </c>
      <c r="U42" s="99"/>
      <c r="V42" s="149"/>
      <c r="W42" s="135" t="str">
        <f>IF(W41="","",VLOOKUP(W41,シフト記号表!$C$6:$L$47,10,FALSE))</f>
        <v/>
      </c>
      <c r="X42" s="136" t="str">
        <f>IF(X41="","",VLOOKUP(X41,シフト記号表!$C$6:$L$47,10,FALSE))</f>
        <v/>
      </c>
      <c r="Y42" s="136" t="str">
        <f>IF(Y41="","",VLOOKUP(Y41,シフト記号表!$C$6:$L$47,10,FALSE))</f>
        <v/>
      </c>
      <c r="Z42" s="136" t="str">
        <f>IF(Z41="","",VLOOKUP(Z41,シフト記号表!$C$6:$L$47,10,FALSE))</f>
        <v/>
      </c>
      <c r="AA42" s="136" t="str">
        <f>IF(AA41="","",VLOOKUP(AA41,シフト記号表!$C$6:$L$47,10,FALSE))</f>
        <v/>
      </c>
      <c r="AB42" s="136" t="str">
        <f>IF(AB41="","",VLOOKUP(AB41,シフト記号表!$C$6:$L$47,10,FALSE))</f>
        <v/>
      </c>
      <c r="AC42" s="137" t="str">
        <f>IF(AC41="","",VLOOKUP(AC41,シフト記号表!$C$6:$L$47,10,FALSE))</f>
        <v/>
      </c>
      <c r="AD42" s="135" t="str">
        <f>IF(AD41="","",VLOOKUP(AD41,シフト記号表!$C$6:$L$47,10,FALSE))</f>
        <v/>
      </c>
      <c r="AE42" s="136" t="str">
        <f>IF(AE41="","",VLOOKUP(AE41,シフト記号表!$C$6:$L$47,10,FALSE))</f>
        <v/>
      </c>
      <c r="AF42" s="136" t="str">
        <f>IF(AF41="","",VLOOKUP(AF41,シフト記号表!$C$6:$L$47,10,FALSE))</f>
        <v/>
      </c>
      <c r="AG42" s="136" t="str">
        <f>IF(AG41="","",VLOOKUP(AG41,シフト記号表!$C$6:$L$47,10,FALSE))</f>
        <v/>
      </c>
      <c r="AH42" s="136" t="str">
        <f>IF(AH41="","",VLOOKUP(AH41,シフト記号表!$C$6:$L$47,10,FALSE))</f>
        <v/>
      </c>
      <c r="AI42" s="136" t="str">
        <f>IF(AI41="","",VLOOKUP(AI41,シフト記号表!$C$6:$L$47,10,FALSE))</f>
        <v/>
      </c>
      <c r="AJ42" s="137" t="str">
        <f>IF(AJ41="","",VLOOKUP(AJ41,シフト記号表!$C$6:$L$47,10,FALSE))</f>
        <v/>
      </c>
      <c r="AK42" s="135" t="str">
        <f>IF(AK41="","",VLOOKUP(AK41,シフト記号表!$C$6:$L$47,10,FALSE))</f>
        <v/>
      </c>
      <c r="AL42" s="136" t="str">
        <f>IF(AL41="","",VLOOKUP(AL41,シフト記号表!$C$6:$L$47,10,FALSE))</f>
        <v/>
      </c>
      <c r="AM42" s="136" t="str">
        <f>IF(AM41="","",VLOOKUP(AM41,シフト記号表!$C$6:$L$47,10,FALSE))</f>
        <v/>
      </c>
      <c r="AN42" s="136" t="str">
        <f>IF(AN41="","",VLOOKUP(AN41,シフト記号表!$C$6:$L$47,10,FALSE))</f>
        <v/>
      </c>
      <c r="AO42" s="136" t="str">
        <f>IF(AO41="","",VLOOKUP(AO41,シフト記号表!$C$6:$L$47,10,FALSE))</f>
        <v/>
      </c>
      <c r="AP42" s="136" t="str">
        <f>IF(AP41="","",VLOOKUP(AP41,シフト記号表!$C$6:$L$47,10,FALSE))</f>
        <v/>
      </c>
      <c r="AQ42" s="137" t="str">
        <f>IF(AQ41="","",VLOOKUP(AQ41,シフト記号表!$C$6:$L$47,10,FALSE))</f>
        <v/>
      </c>
      <c r="AR42" s="135" t="str">
        <f>IF(AR41="","",VLOOKUP(AR41,シフト記号表!$C$6:$L$47,10,FALSE))</f>
        <v/>
      </c>
      <c r="AS42" s="136" t="str">
        <f>IF(AS41="","",VLOOKUP(AS41,シフト記号表!$C$6:$L$47,10,FALSE))</f>
        <v/>
      </c>
      <c r="AT42" s="136" t="str">
        <f>IF(AT41="","",VLOOKUP(AT41,シフト記号表!$C$6:$L$47,10,FALSE))</f>
        <v/>
      </c>
      <c r="AU42" s="136" t="str">
        <f>IF(AU41="","",VLOOKUP(AU41,シフト記号表!$C$6:$L$47,10,FALSE))</f>
        <v/>
      </c>
      <c r="AV42" s="136" t="str">
        <f>IF(AV41="","",VLOOKUP(AV41,シフト記号表!$C$6:$L$47,10,FALSE))</f>
        <v/>
      </c>
      <c r="AW42" s="136" t="str">
        <f>IF(AW41="","",VLOOKUP(AW41,シフト記号表!$C$6:$L$47,10,FALSE))</f>
        <v/>
      </c>
      <c r="AX42" s="137" t="str">
        <f>IF(AX41="","",VLOOKUP(AX41,シフト記号表!$C$6:$L$47,10,FALSE))</f>
        <v/>
      </c>
      <c r="AY42" s="135" t="str">
        <f>IF(AY41="","",VLOOKUP(AY41,シフト記号表!$C$6:$L$47,10,FALSE))</f>
        <v/>
      </c>
      <c r="AZ42" s="136" t="str">
        <f>IF(AZ41="","",VLOOKUP(AZ41,シフト記号表!$C$6:$L$47,10,FALSE))</f>
        <v/>
      </c>
      <c r="BA42" s="136" t="str">
        <f>IF(BA41="","",VLOOKUP(BA41,シフト記号表!$C$6:$L$47,10,FALSE))</f>
        <v/>
      </c>
      <c r="BB42" s="235">
        <f>IF($BE$3="４週",SUM(W42:AX42),IF($BE$3="暦月",SUM(W42:BA42),""))</f>
        <v>0</v>
      </c>
      <c r="BC42" s="236"/>
      <c r="BD42" s="237">
        <f>IF($BE$3="４週",BB42/4,IF($BE$3="暦月",(BB42/($BE$8/7)),""))</f>
        <v>0</v>
      </c>
      <c r="BE42" s="236"/>
      <c r="BF42" s="232"/>
      <c r="BG42" s="233"/>
      <c r="BH42" s="233"/>
      <c r="BI42" s="233"/>
      <c r="BJ42" s="234"/>
    </row>
    <row r="43" spans="2:62" ht="20.25" customHeight="1" x14ac:dyDescent="0.4">
      <c r="B43" s="306">
        <f>B41+1</f>
        <v>14</v>
      </c>
      <c r="C43" s="162"/>
      <c r="D43" s="163"/>
      <c r="E43" s="130"/>
      <c r="F43" s="131"/>
      <c r="G43" s="130"/>
      <c r="H43" s="131"/>
      <c r="I43" s="221"/>
      <c r="J43" s="222"/>
      <c r="K43" s="225"/>
      <c r="L43" s="226"/>
      <c r="M43" s="226"/>
      <c r="N43" s="163"/>
      <c r="O43" s="264"/>
      <c r="P43" s="265"/>
      <c r="Q43" s="265"/>
      <c r="R43" s="265"/>
      <c r="S43" s="266"/>
      <c r="T43" s="147" t="s">
        <v>18</v>
      </c>
      <c r="V43" s="98"/>
      <c r="W43" s="85"/>
      <c r="X43" s="86"/>
      <c r="Y43" s="86"/>
      <c r="Z43" s="86"/>
      <c r="AA43" s="86"/>
      <c r="AB43" s="86"/>
      <c r="AC43" s="87"/>
      <c r="AD43" s="85"/>
      <c r="AE43" s="86"/>
      <c r="AF43" s="86"/>
      <c r="AG43" s="86"/>
      <c r="AH43" s="86"/>
      <c r="AI43" s="86"/>
      <c r="AJ43" s="87"/>
      <c r="AK43" s="85"/>
      <c r="AL43" s="86"/>
      <c r="AM43" s="86"/>
      <c r="AN43" s="86"/>
      <c r="AO43" s="86"/>
      <c r="AP43" s="86"/>
      <c r="AQ43" s="87"/>
      <c r="AR43" s="85"/>
      <c r="AS43" s="86"/>
      <c r="AT43" s="86"/>
      <c r="AU43" s="86"/>
      <c r="AV43" s="86"/>
      <c r="AW43" s="86"/>
      <c r="AX43" s="87"/>
      <c r="AY43" s="85"/>
      <c r="AZ43" s="86"/>
      <c r="BA43" s="88"/>
      <c r="BB43" s="217"/>
      <c r="BC43" s="218"/>
      <c r="BD43" s="219"/>
      <c r="BE43" s="220"/>
      <c r="BF43" s="229"/>
      <c r="BG43" s="230"/>
      <c r="BH43" s="230"/>
      <c r="BI43" s="230"/>
      <c r="BJ43" s="231"/>
    </row>
    <row r="44" spans="2:62" ht="20.25" customHeight="1" x14ac:dyDescent="0.4">
      <c r="B44" s="307"/>
      <c r="C44" s="164"/>
      <c r="D44" s="165"/>
      <c r="E44" s="130"/>
      <c r="F44" s="131">
        <f>C43</f>
        <v>0</v>
      </c>
      <c r="G44" s="130"/>
      <c r="H44" s="131">
        <f>I43</f>
        <v>0</v>
      </c>
      <c r="I44" s="223"/>
      <c r="J44" s="224"/>
      <c r="K44" s="227"/>
      <c r="L44" s="228"/>
      <c r="M44" s="228"/>
      <c r="N44" s="165"/>
      <c r="O44" s="264"/>
      <c r="P44" s="265"/>
      <c r="Q44" s="265"/>
      <c r="R44" s="265"/>
      <c r="S44" s="266"/>
      <c r="T44" s="148" t="s">
        <v>210</v>
      </c>
      <c r="U44" s="99"/>
      <c r="V44" s="149"/>
      <c r="W44" s="135" t="str">
        <f>IF(W43="","",VLOOKUP(W43,シフト記号表!$C$6:$L$47,10,FALSE))</f>
        <v/>
      </c>
      <c r="X44" s="136" t="str">
        <f>IF(X43="","",VLOOKUP(X43,シフト記号表!$C$6:$L$47,10,FALSE))</f>
        <v/>
      </c>
      <c r="Y44" s="136" t="str">
        <f>IF(Y43="","",VLOOKUP(Y43,シフト記号表!$C$6:$L$47,10,FALSE))</f>
        <v/>
      </c>
      <c r="Z44" s="136" t="str">
        <f>IF(Z43="","",VLOOKUP(Z43,シフト記号表!$C$6:$L$47,10,FALSE))</f>
        <v/>
      </c>
      <c r="AA44" s="136" t="str">
        <f>IF(AA43="","",VLOOKUP(AA43,シフト記号表!$C$6:$L$47,10,FALSE))</f>
        <v/>
      </c>
      <c r="AB44" s="136" t="str">
        <f>IF(AB43="","",VLOOKUP(AB43,シフト記号表!$C$6:$L$47,10,FALSE))</f>
        <v/>
      </c>
      <c r="AC44" s="137" t="str">
        <f>IF(AC43="","",VLOOKUP(AC43,シフト記号表!$C$6:$L$47,10,FALSE))</f>
        <v/>
      </c>
      <c r="AD44" s="135" t="str">
        <f>IF(AD43="","",VLOOKUP(AD43,シフト記号表!$C$6:$L$47,10,FALSE))</f>
        <v/>
      </c>
      <c r="AE44" s="136" t="str">
        <f>IF(AE43="","",VLOOKUP(AE43,シフト記号表!$C$6:$L$47,10,FALSE))</f>
        <v/>
      </c>
      <c r="AF44" s="136" t="str">
        <f>IF(AF43="","",VLOOKUP(AF43,シフト記号表!$C$6:$L$47,10,FALSE))</f>
        <v/>
      </c>
      <c r="AG44" s="136" t="str">
        <f>IF(AG43="","",VLOOKUP(AG43,シフト記号表!$C$6:$L$47,10,FALSE))</f>
        <v/>
      </c>
      <c r="AH44" s="136" t="str">
        <f>IF(AH43="","",VLOOKUP(AH43,シフト記号表!$C$6:$L$47,10,FALSE))</f>
        <v/>
      </c>
      <c r="AI44" s="136" t="str">
        <f>IF(AI43="","",VLOOKUP(AI43,シフト記号表!$C$6:$L$47,10,FALSE))</f>
        <v/>
      </c>
      <c r="AJ44" s="137" t="str">
        <f>IF(AJ43="","",VLOOKUP(AJ43,シフト記号表!$C$6:$L$47,10,FALSE))</f>
        <v/>
      </c>
      <c r="AK44" s="135" t="str">
        <f>IF(AK43="","",VLOOKUP(AK43,シフト記号表!$C$6:$L$47,10,FALSE))</f>
        <v/>
      </c>
      <c r="AL44" s="136" t="str">
        <f>IF(AL43="","",VLOOKUP(AL43,シフト記号表!$C$6:$L$47,10,FALSE))</f>
        <v/>
      </c>
      <c r="AM44" s="136" t="str">
        <f>IF(AM43="","",VLOOKUP(AM43,シフト記号表!$C$6:$L$47,10,FALSE))</f>
        <v/>
      </c>
      <c r="AN44" s="136" t="str">
        <f>IF(AN43="","",VLOOKUP(AN43,シフト記号表!$C$6:$L$47,10,FALSE))</f>
        <v/>
      </c>
      <c r="AO44" s="136" t="str">
        <f>IF(AO43="","",VLOOKUP(AO43,シフト記号表!$C$6:$L$47,10,FALSE))</f>
        <v/>
      </c>
      <c r="AP44" s="136" t="str">
        <f>IF(AP43="","",VLOOKUP(AP43,シフト記号表!$C$6:$L$47,10,FALSE))</f>
        <v/>
      </c>
      <c r="AQ44" s="137" t="str">
        <f>IF(AQ43="","",VLOOKUP(AQ43,シフト記号表!$C$6:$L$47,10,FALSE))</f>
        <v/>
      </c>
      <c r="AR44" s="135" t="str">
        <f>IF(AR43="","",VLOOKUP(AR43,シフト記号表!$C$6:$L$47,10,FALSE))</f>
        <v/>
      </c>
      <c r="AS44" s="136" t="str">
        <f>IF(AS43="","",VLOOKUP(AS43,シフト記号表!$C$6:$L$47,10,FALSE))</f>
        <v/>
      </c>
      <c r="AT44" s="136" t="str">
        <f>IF(AT43="","",VLOOKUP(AT43,シフト記号表!$C$6:$L$47,10,FALSE))</f>
        <v/>
      </c>
      <c r="AU44" s="136" t="str">
        <f>IF(AU43="","",VLOOKUP(AU43,シフト記号表!$C$6:$L$47,10,FALSE))</f>
        <v/>
      </c>
      <c r="AV44" s="136" t="str">
        <f>IF(AV43="","",VLOOKUP(AV43,シフト記号表!$C$6:$L$47,10,FALSE))</f>
        <v/>
      </c>
      <c r="AW44" s="136" t="str">
        <f>IF(AW43="","",VLOOKUP(AW43,シフト記号表!$C$6:$L$47,10,FALSE))</f>
        <v/>
      </c>
      <c r="AX44" s="137" t="str">
        <f>IF(AX43="","",VLOOKUP(AX43,シフト記号表!$C$6:$L$47,10,FALSE))</f>
        <v/>
      </c>
      <c r="AY44" s="135" t="str">
        <f>IF(AY43="","",VLOOKUP(AY43,シフト記号表!$C$6:$L$47,10,FALSE))</f>
        <v/>
      </c>
      <c r="AZ44" s="136" t="str">
        <f>IF(AZ43="","",VLOOKUP(AZ43,シフト記号表!$C$6:$L$47,10,FALSE))</f>
        <v/>
      </c>
      <c r="BA44" s="136" t="str">
        <f>IF(BA43="","",VLOOKUP(BA43,シフト記号表!$C$6:$L$47,10,FALSE))</f>
        <v/>
      </c>
      <c r="BB44" s="235">
        <f>IF($BE$3="４週",SUM(W44:AX44),IF($BE$3="暦月",SUM(W44:BA44),""))</f>
        <v>0</v>
      </c>
      <c r="BC44" s="236"/>
      <c r="BD44" s="237">
        <f>IF($BE$3="４週",BB44/4,IF($BE$3="暦月",(BB44/($BE$8/7)),""))</f>
        <v>0</v>
      </c>
      <c r="BE44" s="236"/>
      <c r="BF44" s="232"/>
      <c r="BG44" s="233"/>
      <c r="BH44" s="233"/>
      <c r="BI44" s="233"/>
      <c r="BJ44" s="234"/>
    </row>
    <row r="45" spans="2:62" ht="20.25" customHeight="1" x14ac:dyDescent="0.4">
      <c r="B45" s="306">
        <f>B43+1</f>
        <v>15</v>
      </c>
      <c r="C45" s="162"/>
      <c r="D45" s="163"/>
      <c r="E45" s="130"/>
      <c r="F45" s="131"/>
      <c r="G45" s="130"/>
      <c r="H45" s="131"/>
      <c r="I45" s="221"/>
      <c r="J45" s="222"/>
      <c r="K45" s="225"/>
      <c r="L45" s="226"/>
      <c r="M45" s="226"/>
      <c r="N45" s="163"/>
      <c r="O45" s="264"/>
      <c r="P45" s="265"/>
      <c r="Q45" s="265"/>
      <c r="R45" s="265"/>
      <c r="S45" s="266"/>
      <c r="T45" s="147" t="s">
        <v>18</v>
      </c>
      <c r="V45" s="98"/>
      <c r="W45" s="85"/>
      <c r="X45" s="86"/>
      <c r="Y45" s="86"/>
      <c r="Z45" s="86"/>
      <c r="AA45" s="86"/>
      <c r="AB45" s="86"/>
      <c r="AC45" s="87"/>
      <c r="AD45" s="85"/>
      <c r="AE45" s="86"/>
      <c r="AF45" s="86"/>
      <c r="AG45" s="86"/>
      <c r="AH45" s="86"/>
      <c r="AI45" s="86"/>
      <c r="AJ45" s="87"/>
      <c r="AK45" s="85"/>
      <c r="AL45" s="86"/>
      <c r="AM45" s="86"/>
      <c r="AN45" s="86"/>
      <c r="AO45" s="86"/>
      <c r="AP45" s="86"/>
      <c r="AQ45" s="87"/>
      <c r="AR45" s="85"/>
      <c r="AS45" s="86"/>
      <c r="AT45" s="86"/>
      <c r="AU45" s="86"/>
      <c r="AV45" s="86"/>
      <c r="AW45" s="86"/>
      <c r="AX45" s="87"/>
      <c r="AY45" s="85"/>
      <c r="AZ45" s="86"/>
      <c r="BA45" s="88"/>
      <c r="BB45" s="217"/>
      <c r="BC45" s="218"/>
      <c r="BD45" s="219"/>
      <c r="BE45" s="220"/>
      <c r="BF45" s="229"/>
      <c r="BG45" s="230"/>
      <c r="BH45" s="230"/>
      <c r="BI45" s="230"/>
      <c r="BJ45" s="231"/>
    </row>
    <row r="46" spans="2:62" ht="20.25" customHeight="1" x14ac:dyDescent="0.4">
      <c r="B46" s="307"/>
      <c r="C46" s="164"/>
      <c r="D46" s="165"/>
      <c r="E46" s="130"/>
      <c r="F46" s="131">
        <f>C45</f>
        <v>0</v>
      </c>
      <c r="G46" s="130"/>
      <c r="H46" s="131">
        <f>I45</f>
        <v>0</v>
      </c>
      <c r="I46" s="223"/>
      <c r="J46" s="224"/>
      <c r="K46" s="227"/>
      <c r="L46" s="228"/>
      <c r="M46" s="228"/>
      <c r="N46" s="165"/>
      <c r="O46" s="264"/>
      <c r="P46" s="265"/>
      <c r="Q46" s="265"/>
      <c r="R46" s="265"/>
      <c r="S46" s="266"/>
      <c r="T46" s="148" t="s">
        <v>210</v>
      </c>
      <c r="U46" s="99"/>
      <c r="V46" s="149"/>
      <c r="W46" s="135" t="str">
        <f>IF(W45="","",VLOOKUP(W45,シフト記号表!$C$6:$L$47,10,FALSE))</f>
        <v/>
      </c>
      <c r="X46" s="136" t="str">
        <f>IF(X45="","",VLOOKUP(X45,シフト記号表!$C$6:$L$47,10,FALSE))</f>
        <v/>
      </c>
      <c r="Y46" s="136" t="str">
        <f>IF(Y45="","",VLOOKUP(Y45,シフト記号表!$C$6:$L$47,10,FALSE))</f>
        <v/>
      </c>
      <c r="Z46" s="136" t="str">
        <f>IF(Z45="","",VLOOKUP(Z45,シフト記号表!$C$6:$L$47,10,FALSE))</f>
        <v/>
      </c>
      <c r="AA46" s="136" t="str">
        <f>IF(AA45="","",VLOOKUP(AA45,シフト記号表!$C$6:$L$47,10,FALSE))</f>
        <v/>
      </c>
      <c r="AB46" s="136" t="str">
        <f>IF(AB45="","",VLOOKUP(AB45,シフト記号表!$C$6:$L$47,10,FALSE))</f>
        <v/>
      </c>
      <c r="AC46" s="137" t="str">
        <f>IF(AC45="","",VLOOKUP(AC45,シフト記号表!$C$6:$L$47,10,FALSE))</f>
        <v/>
      </c>
      <c r="AD46" s="135" t="str">
        <f>IF(AD45="","",VLOOKUP(AD45,シフト記号表!$C$6:$L$47,10,FALSE))</f>
        <v/>
      </c>
      <c r="AE46" s="136" t="str">
        <f>IF(AE45="","",VLOOKUP(AE45,シフト記号表!$C$6:$L$47,10,FALSE))</f>
        <v/>
      </c>
      <c r="AF46" s="136" t="str">
        <f>IF(AF45="","",VLOOKUP(AF45,シフト記号表!$C$6:$L$47,10,FALSE))</f>
        <v/>
      </c>
      <c r="AG46" s="136" t="str">
        <f>IF(AG45="","",VLOOKUP(AG45,シフト記号表!$C$6:$L$47,10,FALSE))</f>
        <v/>
      </c>
      <c r="AH46" s="136" t="str">
        <f>IF(AH45="","",VLOOKUP(AH45,シフト記号表!$C$6:$L$47,10,FALSE))</f>
        <v/>
      </c>
      <c r="AI46" s="136" t="str">
        <f>IF(AI45="","",VLOOKUP(AI45,シフト記号表!$C$6:$L$47,10,FALSE))</f>
        <v/>
      </c>
      <c r="AJ46" s="137" t="str">
        <f>IF(AJ45="","",VLOOKUP(AJ45,シフト記号表!$C$6:$L$47,10,FALSE))</f>
        <v/>
      </c>
      <c r="AK46" s="135" t="str">
        <f>IF(AK45="","",VLOOKUP(AK45,シフト記号表!$C$6:$L$47,10,FALSE))</f>
        <v/>
      </c>
      <c r="AL46" s="136" t="str">
        <f>IF(AL45="","",VLOOKUP(AL45,シフト記号表!$C$6:$L$47,10,FALSE))</f>
        <v/>
      </c>
      <c r="AM46" s="136" t="str">
        <f>IF(AM45="","",VLOOKUP(AM45,シフト記号表!$C$6:$L$47,10,FALSE))</f>
        <v/>
      </c>
      <c r="AN46" s="136" t="str">
        <f>IF(AN45="","",VLOOKUP(AN45,シフト記号表!$C$6:$L$47,10,FALSE))</f>
        <v/>
      </c>
      <c r="AO46" s="136" t="str">
        <f>IF(AO45="","",VLOOKUP(AO45,シフト記号表!$C$6:$L$47,10,FALSE))</f>
        <v/>
      </c>
      <c r="AP46" s="136" t="str">
        <f>IF(AP45="","",VLOOKUP(AP45,シフト記号表!$C$6:$L$47,10,FALSE))</f>
        <v/>
      </c>
      <c r="AQ46" s="137" t="str">
        <f>IF(AQ45="","",VLOOKUP(AQ45,シフト記号表!$C$6:$L$47,10,FALSE))</f>
        <v/>
      </c>
      <c r="AR46" s="135" t="str">
        <f>IF(AR45="","",VLOOKUP(AR45,シフト記号表!$C$6:$L$47,10,FALSE))</f>
        <v/>
      </c>
      <c r="AS46" s="136" t="str">
        <f>IF(AS45="","",VLOOKUP(AS45,シフト記号表!$C$6:$L$47,10,FALSE))</f>
        <v/>
      </c>
      <c r="AT46" s="136" t="str">
        <f>IF(AT45="","",VLOOKUP(AT45,シフト記号表!$C$6:$L$47,10,FALSE))</f>
        <v/>
      </c>
      <c r="AU46" s="136" t="str">
        <f>IF(AU45="","",VLOOKUP(AU45,シフト記号表!$C$6:$L$47,10,FALSE))</f>
        <v/>
      </c>
      <c r="AV46" s="136" t="str">
        <f>IF(AV45="","",VLOOKUP(AV45,シフト記号表!$C$6:$L$47,10,FALSE))</f>
        <v/>
      </c>
      <c r="AW46" s="136" t="str">
        <f>IF(AW45="","",VLOOKUP(AW45,シフト記号表!$C$6:$L$47,10,FALSE))</f>
        <v/>
      </c>
      <c r="AX46" s="137" t="str">
        <f>IF(AX45="","",VLOOKUP(AX45,シフト記号表!$C$6:$L$47,10,FALSE))</f>
        <v/>
      </c>
      <c r="AY46" s="135" t="str">
        <f>IF(AY45="","",VLOOKUP(AY45,シフト記号表!$C$6:$L$47,10,FALSE))</f>
        <v/>
      </c>
      <c r="AZ46" s="136" t="str">
        <f>IF(AZ45="","",VLOOKUP(AZ45,シフト記号表!$C$6:$L$47,10,FALSE))</f>
        <v/>
      </c>
      <c r="BA46" s="136" t="str">
        <f>IF(BA45="","",VLOOKUP(BA45,シフト記号表!$C$6:$L$47,10,FALSE))</f>
        <v/>
      </c>
      <c r="BB46" s="235">
        <f>IF($BE$3="４週",SUM(W46:AX46),IF($BE$3="暦月",SUM(W46:BA46),""))</f>
        <v>0</v>
      </c>
      <c r="BC46" s="236"/>
      <c r="BD46" s="237">
        <f>IF($BE$3="４週",BB46/4,IF($BE$3="暦月",(BB46/($BE$8/7)),""))</f>
        <v>0</v>
      </c>
      <c r="BE46" s="236"/>
      <c r="BF46" s="232"/>
      <c r="BG46" s="233"/>
      <c r="BH46" s="233"/>
      <c r="BI46" s="233"/>
      <c r="BJ46" s="234"/>
    </row>
    <row r="47" spans="2:62" ht="20.25" customHeight="1" x14ac:dyDescent="0.4">
      <c r="B47" s="306">
        <f>B45+1</f>
        <v>16</v>
      </c>
      <c r="C47" s="162"/>
      <c r="D47" s="163"/>
      <c r="E47" s="130"/>
      <c r="F47" s="131"/>
      <c r="G47" s="130"/>
      <c r="H47" s="131"/>
      <c r="I47" s="221"/>
      <c r="J47" s="222"/>
      <c r="K47" s="225"/>
      <c r="L47" s="226"/>
      <c r="M47" s="226"/>
      <c r="N47" s="163"/>
      <c r="O47" s="264"/>
      <c r="P47" s="265"/>
      <c r="Q47" s="265"/>
      <c r="R47" s="265"/>
      <c r="S47" s="266"/>
      <c r="T47" s="147" t="s">
        <v>18</v>
      </c>
      <c r="V47" s="98"/>
      <c r="W47" s="85"/>
      <c r="X47" s="86"/>
      <c r="Y47" s="86"/>
      <c r="Z47" s="86"/>
      <c r="AA47" s="86"/>
      <c r="AB47" s="86"/>
      <c r="AC47" s="87"/>
      <c r="AD47" s="85"/>
      <c r="AE47" s="86"/>
      <c r="AF47" s="86"/>
      <c r="AG47" s="86"/>
      <c r="AH47" s="86"/>
      <c r="AI47" s="86"/>
      <c r="AJ47" s="87"/>
      <c r="AK47" s="85"/>
      <c r="AL47" s="86"/>
      <c r="AM47" s="86"/>
      <c r="AN47" s="86"/>
      <c r="AO47" s="86"/>
      <c r="AP47" s="86"/>
      <c r="AQ47" s="87"/>
      <c r="AR47" s="85"/>
      <c r="AS47" s="86"/>
      <c r="AT47" s="86"/>
      <c r="AU47" s="86"/>
      <c r="AV47" s="86"/>
      <c r="AW47" s="86"/>
      <c r="AX47" s="87"/>
      <c r="AY47" s="85"/>
      <c r="AZ47" s="86"/>
      <c r="BA47" s="88"/>
      <c r="BB47" s="217"/>
      <c r="BC47" s="218"/>
      <c r="BD47" s="219"/>
      <c r="BE47" s="220"/>
      <c r="BF47" s="229"/>
      <c r="BG47" s="230"/>
      <c r="BH47" s="230"/>
      <c r="BI47" s="230"/>
      <c r="BJ47" s="231"/>
    </row>
    <row r="48" spans="2:62" ht="20.25" customHeight="1" x14ac:dyDescent="0.4">
      <c r="B48" s="307"/>
      <c r="C48" s="164"/>
      <c r="D48" s="165"/>
      <c r="E48" s="130"/>
      <c r="F48" s="131">
        <f>C47</f>
        <v>0</v>
      </c>
      <c r="G48" s="130"/>
      <c r="H48" s="131">
        <f>I47</f>
        <v>0</v>
      </c>
      <c r="I48" s="223"/>
      <c r="J48" s="224"/>
      <c r="K48" s="227"/>
      <c r="L48" s="228"/>
      <c r="M48" s="228"/>
      <c r="N48" s="165"/>
      <c r="O48" s="264"/>
      <c r="P48" s="265"/>
      <c r="Q48" s="265"/>
      <c r="R48" s="265"/>
      <c r="S48" s="266"/>
      <c r="T48" s="148" t="s">
        <v>210</v>
      </c>
      <c r="U48" s="99"/>
      <c r="V48" s="149"/>
      <c r="W48" s="135" t="str">
        <f>IF(W47="","",VLOOKUP(W47,シフト記号表!$C$6:$L$47,10,FALSE))</f>
        <v/>
      </c>
      <c r="X48" s="136" t="str">
        <f>IF(X47="","",VLOOKUP(X47,シフト記号表!$C$6:$L$47,10,FALSE))</f>
        <v/>
      </c>
      <c r="Y48" s="136" t="str">
        <f>IF(Y47="","",VLOOKUP(Y47,シフト記号表!$C$6:$L$47,10,FALSE))</f>
        <v/>
      </c>
      <c r="Z48" s="136" t="str">
        <f>IF(Z47="","",VLOOKUP(Z47,シフト記号表!$C$6:$L$47,10,FALSE))</f>
        <v/>
      </c>
      <c r="AA48" s="136" t="str">
        <f>IF(AA47="","",VLOOKUP(AA47,シフト記号表!$C$6:$L$47,10,FALSE))</f>
        <v/>
      </c>
      <c r="AB48" s="136" t="str">
        <f>IF(AB47="","",VLOOKUP(AB47,シフト記号表!$C$6:$L$47,10,FALSE))</f>
        <v/>
      </c>
      <c r="AC48" s="137" t="str">
        <f>IF(AC47="","",VLOOKUP(AC47,シフト記号表!$C$6:$L$47,10,FALSE))</f>
        <v/>
      </c>
      <c r="AD48" s="135" t="str">
        <f>IF(AD47="","",VLOOKUP(AD47,シフト記号表!$C$6:$L$47,10,FALSE))</f>
        <v/>
      </c>
      <c r="AE48" s="136" t="str">
        <f>IF(AE47="","",VLOOKUP(AE47,シフト記号表!$C$6:$L$47,10,FALSE))</f>
        <v/>
      </c>
      <c r="AF48" s="136" t="str">
        <f>IF(AF47="","",VLOOKUP(AF47,シフト記号表!$C$6:$L$47,10,FALSE))</f>
        <v/>
      </c>
      <c r="AG48" s="136" t="str">
        <f>IF(AG47="","",VLOOKUP(AG47,シフト記号表!$C$6:$L$47,10,FALSE))</f>
        <v/>
      </c>
      <c r="AH48" s="136" t="str">
        <f>IF(AH47="","",VLOOKUP(AH47,シフト記号表!$C$6:$L$47,10,FALSE))</f>
        <v/>
      </c>
      <c r="AI48" s="136" t="str">
        <f>IF(AI47="","",VLOOKUP(AI47,シフト記号表!$C$6:$L$47,10,FALSE))</f>
        <v/>
      </c>
      <c r="AJ48" s="137" t="str">
        <f>IF(AJ47="","",VLOOKUP(AJ47,シフト記号表!$C$6:$L$47,10,FALSE))</f>
        <v/>
      </c>
      <c r="AK48" s="135" t="str">
        <f>IF(AK47="","",VLOOKUP(AK47,シフト記号表!$C$6:$L$47,10,FALSE))</f>
        <v/>
      </c>
      <c r="AL48" s="136" t="str">
        <f>IF(AL47="","",VLOOKUP(AL47,シフト記号表!$C$6:$L$47,10,FALSE))</f>
        <v/>
      </c>
      <c r="AM48" s="136" t="str">
        <f>IF(AM47="","",VLOOKUP(AM47,シフト記号表!$C$6:$L$47,10,FALSE))</f>
        <v/>
      </c>
      <c r="AN48" s="136" t="str">
        <f>IF(AN47="","",VLOOKUP(AN47,シフト記号表!$C$6:$L$47,10,FALSE))</f>
        <v/>
      </c>
      <c r="AO48" s="136" t="str">
        <f>IF(AO47="","",VLOOKUP(AO47,シフト記号表!$C$6:$L$47,10,FALSE))</f>
        <v/>
      </c>
      <c r="AP48" s="136" t="str">
        <f>IF(AP47="","",VLOOKUP(AP47,シフト記号表!$C$6:$L$47,10,FALSE))</f>
        <v/>
      </c>
      <c r="AQ48" s="137" t="str">
        <f>IF(AQ47="","",VLOOKUP(AQ47,シフト記号表!$C$6:$L$47,10,FALSE))</f>
        <v/>
      </c>
      <c r="AR48" s="135" t="str">
        <f>IF(AR47="","",VLOOKUP(AR47,シフト記号表!$C$6:$L$47,10,FALSE))</f>
        <v/>
      </c>
      <c r="AS48" s="136" t="str">
        <f>IF(AS47="","",VLOOKUP(AS47,シフト記号表!$C$6:$L$47,10,FALSE))</f>
        <v/>
      </c>
      <c r="AT48" s="136" t="str">
        <f>IF(AT47="","",VLOOKUP(AT47,シフト記号表!$C$6:$L$47,10,FALSE))</f>
        <v/>
      </c>
      <c r="AU48" s="136" t="str">
        <f>IF(AU47="","",VLOOKUP(AU47,シフト記号表!$C$6:$L$47,10,FALSE))</f>
        <v/>
      </c>
      <c r="AV48" s="136" t="str">
        <f>IF(AV47="","",VLOOKUP(AV47,シフト記号表!$C$6:$L$47,10,FALSE))</f>
        <v/>
      </c>
      <c r="AW48" s="136" t="str">
        <f>IF(AW47="","",VLOOKUP(AW47,シフト記号表!$C$6:$L$47,10,FALSE))</f>
        <v/>
      </c>
      <c r="AX48" s="137" t="str">
        <f>IF(AX47="","",VLOOKUP(AX47,シフト記号表!$C$6:$L$47,10,FALSE))</f>
        <v/>
      </c>
      <c r="AY48" s="135" t="str">
        <f>IF(AY47="","",VLOOKUP(AY47,シフト記号表!$C$6:$L$47,10,FALSE))</f>
        <v/>
      </c>
      <c r="AZ48" s="136" t="str">
        <f>IF(AZ47="","",VLOOKUP(AZ47,シフト記号表!$C$6:$L$47,10,FALSE))</f>
        <v/>
      </c>
      <c r="BA48" s="136" t="str">
        <f>IF(BA47="","",VLOOKUP(BA47,シフト記号表!$C$6:$L$47,10,FALSE))</f>
        <v/>
      </c>
      <c r="BB48" s="235">
        <f>IF($BE$3="４週",SUM(W48:AX48),IF($BE$3="暦月",SUM(W48:BA48),""))</f>
        <v>0</v>
      </c>
      <c r="BC48" s="236"/>
      <c r="BD48" s="237">
        <f>IF($BE$3="４週",BB48/4,IF($BE$3="暦月",(BB48/($BE$8/7)),""))</f>
        <v>0</v>
      </c>
      <c r="BE48" s="236"/>
      <c r="BF48" s="232"/>
      <c r="BG48" s="233"/>
      <c r="BH48" s="233"/>
      <c r="BI48" s="233"/>
      <c r="BJ48" s="234"/>
    </row>
    <row r="49" spans="2:62" ht="20.25" customHeight="1" x14ac:dyDescent="0.4">
      <c r="B49" s="306">
        <f>B47+1</f>
        <v>17</v>
      </c>
      <c r="C49" s="162"/>
      <c r="D49" s="163"/>
      <c r="E49" s="130"/>
      <c r="F49" s="131"/>
      <c r="G49" s="130"/>
      <c r="H49" s="131"/>
      <c r="I49" s="221"/>
      <c r="J49" s="222"/>
      <c r="K49" s="225"/>
      <c r="L49" s="226"/>
      <c r="M49" s="226"/>
      <c r="N49" s="163"/>
      <c r="O49" s="264"/>
      <c r="P49" s="265"/>
      <c r="Q49" s="265"/>
      <c r="R49" s="265"/>
      <c r="S49" s="266"/>
      <c r="T49" s="147" t="s">
        <v>18</v>
      </c>
      <c r="V49" s="98"/>
      <c r="W49" s="85"/>
      <c r="X49" s="86"/>
      <c r="Y49" s="86"/>
      <c r="Z49" s="86"/>
      <c r="AA49" s="86"/>
      <c r="AB49" s="86"/>
      <c r="AC49" s="87"/>
      <c r="AD49" s="85"/>
      <c r="AE49" s="86"/>
      <c r="AF49" s="86"/>
      <c r="AG49" s="86"/>
      <c r="AH49" s="86"/>
      <c r="AI49" s="86"/>
      <c r="AJ49" s="87"/>
      <c r="AK49" s="85"/>
      <c r="AL49" s="86"/>
      <c r="AM49" s="86"/>
      <c r="AN49" s="86"/>
      <c r="AO49" s="86"/>
      <c r="AP49" s="86"/>
      <c r="AQ49" s="87"/>
      <c r="AR49" s="85"/>
      <c r="AS49" s="86"/>
      <c r="AT49" s="86"/>
      <c r="AU49" s="86"/>
      <c r="AV49" s="86"/>
      <c r="AW49" s="86"/>
      <c r="AX49" s="87"/>
      <c r="AY49" s="85"/>
      <c r="AZ49" s="86"/>
      <c r="BA49" s="88"/>
      <c r="BB49" s="217"/>
      <c r="BC49" s="218"/>
      <c r="BD49" s="219"/>
      <c r="BE49" s="220"/>
      <c r="BF49" s="229"/>
      <c r="BG49" s="230"/>
      <c r="BH49" s="230"/>
      <c r="BI49" s="230"/>
      <c r="BJ49" s="231"/>
    </row>
    <row r="50" spans="2:62" ht="20.25" customHeight="1" x14ac:dyDescent="0.4">
      <c r="B50" s="307"/>
      <c r="C50" s="164"/>
      <c r="D50" s="165"/>
      <c r="E50" s="130"/>
      <c r="F50" s="131">
        <f>C49</f>
        <v>0</v>
      </c>
      <c r="G50" s="130"/>
      <c r="H50" s="131">
        <f>I49</f>
        <v>0</v>
      </c>
      <c r="I50" s="223"/>
      <c r="J50" s="224"/>
      <c r="K50" s="227"/>
      <c r="L50" s="228"/>
      <c r="M50" s="228"/>
      <c r="N50" s="165"/>
      <c r="O50" s="264"/>
      <c r="P50" s="265"/>
      <c r="Q50" s="265"/>
      <c r="R50" s="265"/>
      <c r="S50" s="266"/>
      <c r="T50" s="148" t="s">
        <v>210</v>
      </c>
      <c r="U50" s="99"/>
      <c r="V50" s="149"/>
      <c r="W50" s="135" t="str">
        <f>IF(W49="","",VLOOKUP(W49,シフト記号表!$C$6:$L$47,10,FALSE))</f>
        <v/>
      </c>
      <c r="X50" s="136" t="str">
        <f>IF(X49="","",VLOOKUP(X49,シフト記号表!$C$6:$L$47,10,FALSE))</f>
        <v/>
      </c>
      <c r="Y50" s="136" t="str">
        <f>IF(Y49="","",VLOOKUP(Y49,シフト記号表!$C$6:$L$47,10,FALSE))</f>
        <v/>
      </c>
      <c r="Z50" s="136" t="str">
        <f>IF(Z49="","",VLOOKUP(Z49,シフト記号表!$C$6:$L$47,10,FALSE))</f>
        <v/>
      </c>
      <c r="AA50" s="136" t="str">
        <f>IF(AA49="","",VLOOKUP(AA49,シフト記号表!$C$6:$L$47,10,FALSE))</f>
        <v/>
      </c>
      <c r="AB50" s="136" t="str">
        <f>IF(AB49="","",VLOOKUP(AB49,シフト記号表!$C$6:$L$47,10,FALSE))</f>
        <v/>
      </c>
      <c r="AC50" s="137" t="str">
        <f>IF(AC49="","",VLOOKUP(AC49,シフト記号表!$C$6:$L$47,10,FALSE))</f>
        <v/>
      </c>
      <c r="AD50" s="135" t="str">
        <f>IF(AD49="","",VLOOKUP(AD49,シフト記号表!$C$6:$L$47,10,FALSE))</f>
        <v/>
      </c>
      <c r="AE50" s="136" t="str">
        <f>IF(AE49="","",VLOOKUP(AE49,シフト記号表!$C$6:$L$47,10,FALSE))</f>
        <v/>
      </c>
      <c r="AF50" s="136" t="str">
        <f>IF(AF49="","",VLOOKUP(AF49,シフト記号表!$C$6:$L$47,10,FALSE))</f>
        <v/>
      </c>
      <c r="AG50" s="136" t="str">
        <f>IF(AG49="","",VLOOKUP(AG49,シフト記号表!$C$6:$L$47,10,FALSE))</f>
        <v/>
      </c>
      <c r="AH50" s="136" t="str">
        <f>IF(AH49="","",VLOOKUP(AH49,シフト記号表!$C$6:$L$47,10,FALSE))</f>
        <v/>
      </c>
      <c r="AI50" s="136" t="str">
        <f>IF(AI49="","",VLOOKUP(AI49,シフト記号表!$C$6:$L$47,10,FALSE))</f>
        <v/>
      </c>
      <c r="AJ50" s="137" t="str">
        <f>IF(AJ49="","",VLOOKUP(AJ49,シフト記号表!$C$6:$L$47,10,FALSE))</f>
        <v/>
      </c>
      <c r="AK50" s="135" t="str">
        <f>IF(AK49="","",VLOOKUP(AK49,シフト記号表!$C$6:$L$47,10,FALSE))</f>
        <v/>
      </c>
      <c r="AL50" s="136" t="str">
        <f>IF(AL49="","",VLOOKUP(AL49,シフト記号表!$C$6:$L$47,10,FALSE))</f>
        <v/>
      </c>
      <c r="AM50" s="136" t="str">
        <f>IF(AM49="","",VLOOKUP(AM49,シフト記号表!$C$6:$L$47,10,FALSE))</f>
        <v/>
      </c>
      <c r="AN50" s="136" t="str">
        <f>IF(AN49="","",VLOOKUP(AN49,シフト記号表!$C$6:$L$47,10,FALSE))</f>
        <v/>
      </c>
      <c r="AO50" s="136" t="str">
        <f>IF(AO49="","",VLOOKUP(AO49,シフト記号表!$C$6:$L$47,10,FALSE))</f>
        <v/>
      </c>
      <c r="AP50" s="136" t="str">
        <f>IF(AP49="","",VLOOKUP(AP49,シフト記号表!$C$6:$L$47,10,FALSE))</f>
        <v/>
      </c>
      <c r="AQ50" s="137" t="str">
        <f>IF(AQ49="","",VLOOKUP(AQ49,シフト記号表!$C$6:$L$47,10,FALSE))</f>
        <v/>
      </c>
      <c r="AR50" s="135" t="str">
        <f>IF(AR49="","",VLOOKUP(AR49,シフト記号表!$C$6:$L$47,10,FALSE))</f>
        <v/>
      </c>
      <c r="AS50" s="136" t="str">
        <f>IF(AS49="","",VLOOKUP(AS49,シフト記号表!$C$6:$L$47,10,FALSE))</f>
        <v/>
      </c>
      <c r="AT50" s="136" t="str">
        <f>IF(AT49="","",VLOOKUP(AT49,シフト記号表!$C$6:$L$47,10,FALSE))</f>
        <v/>
      </c>
      <c r="AU50" s="136" t="str">
        <f>IF(AU49="","",VLOOKUP(AU49,シフト記号表!$C$6:$L$47,10,FALSE))</f>
        <v/>
      </c>
      <c r="AV50" s="136" t="str">
        <f>IF(AV49="","",VLOOKUP(AV49,シフト記号表!$C$6:$L$47,10,FALSE))</f>
        <v/>
      </c>
      <c r="AW50" s="136" t="str">
        <f>IF(AW49="","",VLOOKUP(AW49,シフト記号表!$C$6:$L$47,10,FALSE))</f>
        <v/>
      </c>
      <c r="AX50" s="137" t="str">
        <f>IF(AX49="","",VLOOKUP(AX49,シフト記号表!$C$6:$L$47,10,FALSE))</f>
        <v/>
      </c>
      <c r="AY50" s="135" t="str">
        <f>IF(AY49="","",VLOOKUP(AY49,シフト記号表!$C$6:$L$47,10,FALSE))</f>
        <v/>
      </c>
      <c r="AZ50" s="136" t="str">
        <f>IF(AZ49="","",VLOOKUP(AZ49,シフト記号表!$C$6:$L$47,10,FALSE))</f>
        <v/>
      </c>
      <c r="BA50" s="136" t="str">
        <f>IF(BA49="","",VLOOKUP(BA49,シフト記号表!$C$6:$L$47,10,FALSE))</f>
        <v/>
      </c>
      <c r="BB50" s="235">
        <f>IF($BE$3="４週",SUM(W50:AX50),IF($BE$3="暦月",SUM(W50:BA50),""))</f>
        <v>0</v>
      </c>
      <c r="BC50" s="236"/>
      <c r="BD50" s="237">
        <f>IF($BE$3="４週",BB50/4,IF($BE$3="暦月",(BB50/($BE$8/7)),""))</f>
        <v>0</v>
      </c>
      <c r="BE50" s="236"/>
      <c r="BF50" s="232"/>
      <c r="BG50" s="233"/>
      <c r="BH50" s="233"/>
      <c r="BI50" s="233"/>
      <c r="BJ50" s="234"/>
    </row>
    <row r="51" spans="2:62" ht="20.25" customHeight="1" x14ac:dyDescent="0.4">
      <c r="B51" s="306">
        <f>B49+1</f>
        <v>18</v>
      </c>
      <c r="C51" s="162"/>
      <c r="D51" s="163"/>
      <c r="E51" s="130"/>
      <c r="F51" s="131"/>
      <c r="G51" s="130"/>
      <c r="H51" s="131"/>
      <c r="I51" s="221"/>
      <c r="J51" s="222"/>
      <c r="K51" s="225"/>
      <c r="L51" s="226"/>
      <c r="M51" s="226"/>
      <c r="N51" s="163"/>
      <c r="O51" s="264"/>
      <c r="P51" s="265"/>
      <c r="Q51" s="265"/>
      <c r="R51" s="265"/>
      <c r="S51" s="266"/>
      <c r="T51" s="147" t="s">
        <v>18</v>
      </c>
      <c r="V51" s="98"/>
      <c r="W51" s="85"/>
      <c r="X51" s="86"/>
      <c r="Y51" s="86"/>
      <c r="Z51" s="86"/>
      <c r="AA51" s="86"/>
      <c r="AB51" s="86"/>
      <c r="AC51" s="87"/>
      <c r="AD51" s="85"/>
      <c r="AE51" s="86"/>
      <c r="AF51" s="86"/>
      <c r="AG51" s="86"/>
      <c r="AH51" s="86"/>
      <c r="AI51" s="86"/>
      <c r="AJ51" s="87"/>
      <c r="AK51" s="85"/>
      <c r="AL51" s="86"/>
      <c r="AM51" s="86"/>
      <c r="AN51" s="86"/>
      <c r="AO51" s="86"/>
      <c r="AP51" s="86"/>
      <c r="AQ51" s="87"/>
      <c r="AR51" s="85"/>
      <c r="AS51" s="86"/>
      <c r="AT51" s="86"/>
      <c r="AU51" s="86"/>
      <c r="AV51" s="86"/>
      <c r="AW51" s="86"/>
      <c r="AX51" s="87"/>
      <c r="AY51" s="85"/>
      <c r="AZ51" s="86"/>
      <c r="BA51" s="88"/>
      <c r="BB51" s="217"/>
      <c r="BC51" s="218"/>
      <c r="BD51" s="219"/>
      <c r="BE51" s="220"/>
      <c r="BF51" s="229"/>
      <c r="BG51" s="230"/>
      <c r="BH51" s="230"/>
      <c r="BI51" s="230"/>
      <c r="BJ51" s="231"/>
    </row>
    <row r="52" spans="2:62" ht="20.25" customHeight="1" x14ac:dyDescent="0.4">
      <c r="B52" s="307"/>
      <c r="C52" s="164"/>
      <c r="D52" s="165"/>
      <c r="E52" s="130"/>
      <c r="F52" s="131">
        <f>C51</f>
        <v>0</v>
      </c>
      <c r="G52" s="130"/>
      <c r="H52" s="131">
        <f>I51</f>
        <v>0</v>
      </c>
      <c r="I52" s="223"/>
      <c r="J52" s="224"/>
      <c r="K52" s="227"/>
      <c r="L52" s="228"/>
      <c r="M52" s="228"/>
      <c r="N52" s="165"/>
      <c r="O52" s="264"/>
      <c r="P52" s="265"/>
      <c r="Q52" s="265"/>
      <c r="R52" s="265"/>
      <c r="S52" s="266"/>
      <c r="T52" s="148" t="s">
        <v>210</v>
      </c>
      <c r="U52" s="99"/>
      <c r="V52" s="149"/>
      <c r="W52" s="135" t="str">
        <f>IF(W51="","",VLOOKUP(W51,シフト記号表!$C$6:$L$47,10,FALSE))</f>
        <v/>
      </c>
      <c r="X52" s="136" t="str">
        <f>IF(X51="","",VLOOKUP(X51,シフト記号表!$C$6:$L$47,10,FALSE))</f>
        <v/>
      </c>
      <c r="Y52" s="136" t="str">
        <f>IF(Y51="","",VLOOKUP(Y51,シフト記号表!$C$6:$L$47,10,FALSE))</f>
        <v/>
      </c>
      <c r="Z52" s="136" t="str">
        <f>IF(Z51="","",VLOOKUP(Z51,シフト記号表!$C$6:$L$47,10,FALSE))</f>
        <v/>
      </c>
      <c r="AA52" s="136" t="str">
        <f>IF(AA51="","",VLOOKUP(AA51,シフト記号表!$C$6:$L$47,10,FALSE))</f>
        <v/>
      </c>
      <c r="AB52" s="136" t="str">
        <f>IF(AB51="","",VLOOKUP(AB51,シフト記号表!$C$6:$L$47,10,FALSE))</f>
        <v/>
      </c>
      <c r="AC52" s="137" t="str">
        <f>IF(AC51="","",VLOOKUP(AC51,シフト記号表!$C$6:$L$47,10,FALSE))</f>
        <v/>
      </c>
      <c r="AD52" s="135" t="str">
        <f>IF(AD51="","",VLOOKUP(AD51,シフト記号表!$C$6:$L$47,10,FALSE))</f>
        <v/>
      </c>
      <c r="AE52" s="136" t="str">
        <f>IF(AE51="","",VLOOKUP(AE51,シフト記号表!$C$6:$L$47,10,FALSE))</f>
        <v/>
      </c>
      <c r="AF52" s="136" t="str">
        <f>IF(AF51="","",VLOOKUP(AF51,シフト記号表!$C$6:$L$47,10,FALSE))</f>
        <v/>
      </c>
      <c r="AG52" s="136" t="str">
        <f>IF(AG51="","",VLOOKUP(AG51,シフト記号表!$C$6:$L$47,10,FALSE))</f>
        <v/>
      </c>
      <c r="AH52" s="136" t="str">
        <f>IF(AH51="","",VLOOKUP(AH51,シフト記号表!$C$6:$L$47,10,FALSE))</f>
        <v/>
      </c>
      <c r="AI52" s="136" t="str">
        <f>IF(AI51="","",VLOOKUP(AI51,シフト記号表!$C$6:$L$47,10,FALSE))</f>
        <v/>
      </c>
      <c r="AJ52" s="137" t="str">
        <f>IF(AJ51="","",VLOOKUP(AJ51,シフト記号表!$C$6:$L$47,10,FALSE))</f>
        <v/>
      </c>
      <c r="AK52" s="135" t="str">
        <f>IF(AK51="","",VLOOKUP(AK51,シフト記号表!$C$6:$L$47,10,FALSE))</f>
        <v/>
      </c>
      <c r="AL52" s="136" t="str">
        <f>IF(AL51="","",VLOOKUP(AL51,シフト記号表!$C$6:$L$47,10,FALSE))</f>
        <v/>
      </c>
      <c r="AM52" s="136" t="str">
        <f>IF(AM51="","",VLOOKUP(AM51,シフト記号表!$C$6:$L$47,10,FALSE))</f>
        <v/>
      </c>
      <c r="AN52" s="136" t="str">
        <f>IF(AN51="","",VLOOKUP(AN51,シフト記号表!$C$6:$L$47,10,FALSE))</f>
        <v/>
      </c>
      <c r="AO52" s="136" t="str">
        <f>IF(AO51="","",VLOOKUP(AO51,シフト記号表!$C$6:$L$47,10,FALSE))</f>
        <v/>
      </c>
      <c r="AP52" s="136" t="str">
        <f>IF(AP51="","",VLOOKUP(AP51,シフト記号表!$C$6:$L$47,10,FALSE))</f>
        <v/>
      </c>
      <c r="AQ52" s="137" t="str">
        <f>IF(AQ51="","",VLOOKUP(AQ51,シフト記号表!$C$6:$L$47,10,FALSE))</f>
        <v/>
      </c>
      <c r="AR52" s="135" t="str">
        <f>IF(AR51="","",VLOOKUP(AR51,シフト記号表!$C$6:$L$47,10,FALSE))</f>
        <v/>
      </c>
      <c r="AS52" s="136" t="str">
        <f>IF(AS51="","",VLOOKUP(AS51,シフト記号表!$C$6:$L$47,10,FALSE))</f>
        <v/>
      </c>
      <c r="AT52" s="136" t="str">
        <f>IF(AT51="","",VLOOKUP(AT51,シフト記号表!$C$6:$L$47,10,FALSE))</f>
        <v/>
      </c>
      <c r="AU52" s="136" t="str">
        <f>IF(AU51="","",VLOOKUP(AU51,シフト記号表!$C$6:$L$47,10,FALSE))</f>
        <v/>
      </c>
      <c r="AV52" s="136" t="str">
        <f>IF(AV51="","",VLOOKUP(AV51,シフト記号表!$C$6:$L$47,10,FALSE))</f>
        <v/>
      </c>
      <c r="AW52" s="136" t="str">
        <f>IF(AW51="","",VLOOKUP(AW51,シフト記号表!$C$6:$L$47,10,FALSE))</f>
        <v/>
      </c>
      <c r="AX52" s="137" t="str">
        <f>IF(AX51="","",VLOOKUP(AX51,シフト記号表!$C$6:$L$47,10,FALSE))</f>
        <v/>
      </c>
      <c r="AY52" s="135" t="str">
        <f>IF(AY51="","",VLOOKUP(AY51,シフト記号表!$C$6:$L$47,10,FALSE))</f>
        <v/>
      </c>
      <c r="AZ52" s="136" t="str">
        <f>IF(AZ51="","",VLOOKUP(AZ51,シフト記号表!$C$6:$L$47,10,FALSE))</f>
        <v/>
      </c>
      <c r="BA52" s="136" t="str">
        <f>IF(BA51="","",VLOOKUP(BA51,シフト記号表!$C$6:$L$47,10,FALSE))</f>
        <v/>
      </c>
      <c r="BB52" s="235">
        <f>IF($BE$3="４週",SUM(W52:AX52),IF($BE$3="暦月",SUM(W52:BA52),""))</f>
        <v>0</v>
      </c>
      <c r="BC52" s="236"/>
      <c r="BD52" s="237">
        <f>IF($BE$3="４週",BB52/4,IF($BE$3="暦月",(BB52/($BE$8/7)),""))</f>
        <v>0</v>
      </c>
      <c r="BE52" s="236"/>
      <c r="BF52" s="232"/>
      <c r="BG52" s="233"/>
      <c r="BH52" s="233"/>
      <c r="BI52" s="233"/>
      <c r="BJ52" s="234"/>
    </row>
    <row r="53" spans="2:62" ht="20.25" customHeight="1" x14ac:dyDescent="0.4">
      <c r="B53" s="306">
        <f>B51+1</f>
        <v>19</v>
      </c>
      <c r="C53" s="162"/>
      <c r="D53" s="163"/>
      <c r="E53" s="132"/>
      <c r="F53" s="133"/>
      <c r="G53" s="132"/>
      <c r="H53" s="133"/>
      <c r="I53" s="221"/>
      <c r="J53" s="222"/>
      <c r="K53" s="225"/>
      <c r="L53" s="226"/>
      <c r="M53" s="226"/>
      <c r="N53" s="163"/>
      <c r="O53" s="264"/>
      <c r="P53" s="265"/>
      <c r="Q53" s="265"/>
      <c r="R53" s="265"/>
      <c r="S53" s="266"/>
      <c r="T53" s="95" t="s">
        <v>18</v>
      </c>
      <c r="U53" s="96"/>
      <c r="V53" s="97"/>
      <c r="W53" s="85"/>
      <c r="X53" s="86"/>
      <c r="Y53" s="86"/>
      <c r="Z53" s="86"/>
      <c r="AA53" s="86"/>
      <c r="AB53" s="86"/>
      <c r="AC53" s="87"/>
      <c r="AD53" s="85"/>
      <c r="AE53" s="86"/>
      <c r="AF53" s="86"/>
      <c r="AG53" s="86"/>
      <c r="AH53" s="86"/>
      <c r="AI53" s="86"/>
      <c r="AJ53" s="87"/>
      <c r="AK53" s="85"/>
      <c r="AL53" s="86"/>
      <c r="AM53" s="86"/>
      <c r="AN53" s="86"/>
      <c r="AO53" s="86"/>
      <c r="AP53" s="86"/>
      <c r="AQ53" s="87"/>
      <c r="AR53" s="85"/>
      <c r="AS53" s="86"/>
      <c r="AT53" s="86"/>
      <c r="AU53" s="86"/>
      <c r="AV53" s="86"/>
      <c r="AW53" s="86"/>
      <c r="AX53" s="87"/>
      <c r="AY53" s="85"/>
      <c r="AZ53" s="86"/>
      <c r="BA53" s="88"/>
      <c r="BB53" s="217"/>
      <c r="BC53" s="218"/>
      <c r="BD53" s="219"/>
      <c r="BE53" s="220"/>
      <c r="BF53" s="229"/>
      <c r="BG53" s="230"/>
      <c r="BH53" s="230"/>
      <c r="BI53" s="230"/>
      <c r="BJ53" s="231"/>
    </row>
    <row r="54" spans="2:62" ht="20.25" customHeight="1" x14ac:dyDescent="0.4">
      <c r="B54" s="307"/>
      <c r="C54" s="164"/>
      <c r="D54" s="165"/>
      <c r="E54" s="130"/>
      <c r="F54" s="131">
        <f>C53</f>
        <v>0</v>
      </c>
      <c r="G54" s="130"/>
      <c r="H54" s="131">
        <f>I53</f>
        <v>0</v>
      </c>
      <c r="I54" s="223"/>
      <c r="J54" s="224"/>
      <c r="K54" s="227"/>
      <c r="L54" s="228"/>
      <c r="M54" s="228"/>
      <c r="N54" s="165"/>
      <c r="O54" s="264"/>
      <c r="P54" s="265"/>
      <c r="Q54" s="265"/>
      <c r="R54" s="265"/>
      <c r="S54" s="266"/>
      <c r="T54" s="148" t="s">
        <v>210</v>
      </c>
      <c r="U54" s="93"/>
      <c r="V54" s="94"/>
      <c r="W54" s="135" t="str">
        <f>IF(W53="","",VLOOKUP(W53,シフト記号表!$C$6:$L$47,10,FALSE))</f>
        <v/>
      </c>
      <c r="X54" s="136" t="str">
        <f>IF(X53="","",VLOOKUP(X53,シフト記号表!$C$6:$L$47,10,FALSE))</f>
        <v/>
      </c>
      <c r="Y54" s="136" t="str">
        <f>IF(Y53="","",VLOOKUP(Y53,シフト記号表!$C$6:$L$47,10,FALSE))</f>
        <v/>
      </c>
      <c r="Z54" s="136" t="str">
        <f>IF(Z53="","",VLOOKUP(Z53,シフト記号表!$C$6:$L$47,10,FALSE))</f>
        <v/>
      </c>
      <c r="AA54" s="136" t="str">
        <f>IF(AA53="","",VLOOKUP(AA53,シフト記号表!$C$6:$L$47,10,FALSE))</f>
        <v/>
      </c>
      <c r="AB54" s="136" t="str">
        <f>IF(AB53="","",VLOOKUP(AB53,シフト記号表!$C$6:$L$47,10,FALSE))</f>
        <v/>
      </c>
      <c r="AC54" s="137" t="str">
        <f>IF(AC53="","",VLOOKUP(AC53,シフト記号表!$C$6:$L$47,10,FALSE))</f>
        <v/>
      </c>
      <c r="AD54" s="135" t="str">
        <f>IF(AD53="","",VLOOKUP(AD53,シフト記号表!$C$6:$L$47,10,FALSE))</f>
        <v/>
      </c>
      <c r="AE54" s="136" t="str">
        <f>IF(AE53="","",VLOOKUP(AE53,シフト記号表!$C$6:$L$47,10,FALSE))</f>
        <v/>
      </c>
      <c r="AF54" s="136" t="str">
        <f>IF(AF53="","",VLOOKUP(AF53,シフト記号表!$C$6:$L$47,10,FALSE))</f>
        <v/>
      </c>
      <c r="AG54" s="136" t="str">
        <f>IF(AG53="","",VLOOKUP(AG53,シフト記号表!$C$6:$L$47,10,FALSE))</f>
        <v/>
      </c>
      <c r="AH54" s="136" t="str">
        <f>IF(AH53="","",VLOOKUP(AH53,シフト記号表!$C$6:$L$47,10,FALSE))</f>
        <v/>
      </c>
      <c r="AI54" s="136" t="str">
        <f>IF(AI53="","",VLOOKUP(AI53,シフト記号表!$C$6:$L$47,10,FALSE))</f>
        <v/>
      </c>
      <c r="AJ54" s="137" t="str">
        <f>IF(AJ53="","",VLOOKUP(AJ53,シフト記号表!$C$6:$L$47,10,FALSE))</f>
        <v/>
      </c>
      <c r="AK54" s="135" t="str">
        <f>IF(AK53="","",VLOOKUP(AK53,シフト記号表!$C$6:$L$47,10,FALSE))</f>
        <v/>
      </c>
      <c r="AL54" s="136" t="str">
        <f>IF(AL53="","",VLOOKUP(AL53,シフト記号表!$C$6:$L$47,10,FALSE))</f>
        <v/>
      </c>
      <c r="AM54" s="136" t="str">
        <f>IF(AM53="","",VLOOKUP(AM53,シフト記号表!$C$6:$L$47,10,FALSE))</f>
        <v/>
      </c>
      <c r="AN54" s="136" t="str">
        <f>IF(AN53="","",VLOOKUP(AN53,シフト記号表!$C$6:$L$47,10,FALSE))</f>
        <v/>
      </c>
      <c r="AO54" s="136" t="str">
        <f>IF(AO53="","",VLOOKUP(AO53,シフト記号表!$C$6:$L$47,10,FALSE))</f>
        <v/>
      </c>
      <c r="AP54" s="136" t="str">
        <f>IF(AP53="","",VLOOKUP(AP53,シフト記号表!$C$6:$L$47,10,FALSE))</f>
        <v/>
      </c>
      <c r="AQ54" s="137" t="str">
        <f>IF(AQ53="","",VLOOKUP(AQ53,シフト記号表!$C$6:$L$47,10,FALSE))</f>
        <v/>
      </c>
      <c r="AR54" s="135" t="str">
        <f>IF(AR53="","",VLOOKUP(AR53,シフト記号表!$C$6:$L$47,10,FALSE))</f>
        <v/>
      </c>
      <c r="AS54" s="136" t="str">
        <f>IF(AS53="","",VLOOKUP(AS53,シフト記号表!$C$6:$L$47,10,FALSE))</f>
        <v/>
      </c>
      <c r="AT54" s="136" t="str">
        <f>IF(AT53="","",VLOOKUP(AT53,シフト記号表!$C$6:$L$47,10,FALSE))</f>
        <v/>
      </c>
      <c r="AU54" s="136" t="str">
        <f>IF(AU53="","",VLOOKUP(AU53,シフト記号表!$C$6:$L$47,10,FALSE))</f>
        <v/>
      </c>
      <c r="AV54" s="136" t="str">
        <f>IF(AV53="","",VLOOKUP(AV53,シフト記号表!$C$6:$L$47,10,FALSE))</f>
        <v/>
      </c>
      <c r="AW54" s="136" t="str">
        <f>IF(AW53="","",VLOOKUP(AW53,シフト記号表!$C$6:$L$47,10,FALSE))</f>
        <v/>
      </c>
      <c r="AX54" s="137" t="str">
        <f>IF(AX53="","",VLOOKUP(AX53,シフト記号表!$C$6:$L$47,10,FALSE))</f>
        <v/>
      </c>
      <c r="AY54" s="135" t="str">
        <f>IF(AY53="","",VLOOKUP(AY53,シフト記号表!$C$6:$L$47,10,FALSE))</f>
        <v/>
      </c>
      <c r="AZ54" s="136" t="str">
        <f>IF(AZ53="","",VLOOKUP(AZ53,シフト記号表!$C$6:$L$47,10,FALSE))</f>
        <v/>
      </c>
      <c r="BA54" s="136" t="str">
        <f>IF(BA53="","",VLOOKUP(BA53,シフト記号表!$C$6:$L$47,10,FALSE))</f>
        <v/>
      </c>
      <c r="BB54" s="235">
        <f>IF($BE$3="４週",SUM(W54:AX54),IF($BE$3="暦月",SUM(W54:BA54),""))</f>
        <v>0</v>
      </c>
      <c r="BC54" s="236"/>
      <c r="BD54" s="237">
        <f>IF($BE$3="４週",BB54/4,IF($BE$3="暦月",(BB54/($BE$8/7)),""))</f>
        <v>0</v>
      </c>
      <c r="BE54" s="236"/>
      <c r="BF54" s="232"/>
      <c r="BG54" s="233"/>
      <c r="BH54" s="233"/>
      <c r="BI54" s="233"/>
      <c r="BJ54" s="234"/>
    </row>
    <row r="55" spans="2:62" ht="20.25" customHeight="1" x14ac:dyDescent="0.4">
      <c r="B55" s="306">
        <f>B53+1</f>
        <v>20</v>
      </c>
      <c r="C55" s="162"/>
      <c r="D55" s="163"/>
      <c r="E55" s="132"/>
      <c r="F55" s="133"/>
      <c r="G55" s="132"/>
      <c r="H55" s="133"/>
      <c r="I55" s="221"/>
      <c r="J55" s="222"/>
      <c r="K55" s="225"/>
      <c r="L55" s="226"/>
      <c r="M55" s="226"/>
      <c r="N55" s="163"/>
      <c r="O55" s="264"/>
      <c r="P55" s="265"/>
      <c r="Q55" s="265"/>
      <c r="R55" s="265"/>
      <c r="S55" s="266"/>
      <c r="T55" s="95" t="s">
        <v>18</v>
      </c>
      <c r="U55" s="96"/>
      <c r="V55" s="97"/>
      <c r="W55" s="85"/>
      <c r="X55" s="86"/>
      <c r="Y55" s="86"/>
      <c r="Z55" s="86"/>
      <c r="AA55" s="86"/>
      <c r="AB55" s="86"/>
      <c r="AC55" s="87"/>
      <c r="AD55" s="85"/>
      <c r="AE55" s="86"/>
      <c r="AF55" s="86"/>
      <c r="AG55" s="86"/>
      <c r="AH55" s="86"/>
      <c r="AI55" s="86"/>
      <c r="AJ55" s="87"/>
      <c r="AK55" s="85"/>
      <c r="AL55" s="86"/>
      <c r="AM55" s="86"/>
      <c r="AN55" s="86"/>
      <c r="AO55" s="86"/>
      <c r="AP55" s="86"/>
      <c r="AQ55" s="87"/>
      <c r="AR55" s="85"/>
      <c r="AS55" s="86"/>
      <c r="AT55" s="86"/>
      <c r="AU55" s="86"/>
      <c r="AV55" s="86"/>
      <c r="AW55" s="86"/>
      <c r="AX55" s="87"/>
      <c r="AY55" s="85"/>
      <c r="AZ55" s="86"/>
      <c r="BA55" s="88"/>
      <c r="BB55" s="217"/>
      <c r="BC55" s="218"/>
      <c r="BD55" s="219"/>
      <c r="BE55" s="220"/>
      <c r="BF55" s="229"/>
      <c r="BG55" s="230"/>
      <c r="BH55" s="230"/>
      <c r="BI55" s="230"/>
      <c r="BJ55" s="231"/>
    </row>
    <row r="56" spans="2:62" ht="20.25" customHeight="1" x14ac:dyDescent="0.4">
      <c r="B56" s="307"/>
      <c r="C56" s="164"/>
      <c r="D56" s="165"/>
      <c r="E56" s="130"/>
      <c r="F56" s="131">
        <f>C55</f>
        <v>0</v>
      </c>
      <c r="G56" s="130"/>
      <c r="H56" s="131">
        <f>I55</f>
        <v>0</v>
      </c>
      <c r="I56" s="223"/>
      <c r="J56" s="224"/>
      <c r="K56" s="227"/>
      <c r="L56" s="228"/>
      <c r="M56" s="228"/>
      <c r="N56" s="165"/>
      <c r="O56" s="264"/>
      <c r="P56" s="265"/>
      <c r="Q56" s="265"/>
      <c r="R56" s="265"/>
      <c r="S56" s="266"/>
      <c r="T56" s="148" t="s">
        <v>210</v>
      </c>
      <c r="U56" s="99"/>
      <c r="V56" s="149"/>
      <c r="W56" s="135" t="str">
        <f>IF(W55="","",VLOOKUP(W55,シフト記号表!$C$6:$L$47,10,FALSE))</f>
        <v/>
      </c>
      <c r="X56" s="136" t="str">
        <f>IF(X55="","",VLOOKUP(X55,シフト記号表!$C$6:$L$47,10,FALSE))</f>
        <v/>
      </c>
      <c r="Y56" s="136" t="str">
        <f>IF(Y55="","",VLOOKUP(Y55,シフト記号表!$C$6:$L$47,10,FALSE))</f>
        <v/>
      </c>
      <c r="Z56" s="136" t="str">
        <f>IF(Z55="","",VLOOKUP(Z55,シフト記号表!$C$6:$L$47,10,FALSE))</f>
        <v/>
      </c>
      <c r="AA56" s="136" t="str">
        <f>IF(AA55="","",VLOOKUP(AA55,シフト記号表!$C$6:$L$47,10,FALSE))</f>
        <v/>
      </c>
      <c r="AB56" s="136" t="str">
        <f>IF(AB55="","",VLOOKUP(AB55,シフト記号表!$C$6:$L$47,10,FALSE))</f>
        <v/>
      </c>
      <c r="AC56" s="137" t="str">
        <f>IF(AC55="","",VLOOKUP(AC55,シフト記号表!$C$6:$L$47,10,FALSE))</f>
        <v/>
      </c>
      <c r="AD56" s="135" t="str">
        <f>IF(AD55="","",VLOOKUP(AD55,シフト記号表!$C$6:$L$47,10,FALSE))</f>
        <v/>
      </c>
      <c r="AE56" s="136" t="str">
        <f>IF(AE55="","",VLOOKUP(AE55,シフト記号表!$C$6:$L$47,10,FALSE))</f>
        <v/>
      </c>
      <c r="AF56" s="136" t="str">
        <f>IF(AF55="","",VLOOKUP(AF55,シフト記号表!$C$6:$L$47,10,FALSE))</f>
        <v/>
      </c>
      <c r="AG56" s="136" t="str">
        <f>IF(AG55="","",VLOOKUP(AG55,シフト記号表!$C$6:$L$47,10,FALSE))</f>
        <v/>
      </c>
      <c r="AH56" s="136" t="str">
        <f>IF(AH55="","",VLOOKUP(AH55,シフト記号表!$C$6:$L$47,10,FALSE))</f>
        <v/>
      </c>
      <c r="AI56" s="136" t="str">
        <f>IF(AI55="","",VLOOKUP(AI55,シフト記号表!$C$6:$L$47,10,FALSE))</f>
        <v/>
      </c>
      <c r="AJ56" s="137" t="str">
        <f>IF(AJ55="","",VLOOKUP(AJ55,シフト記号表!$C$6:$L$47,10,FALSE))</f>
        <v/>
      </c>
      <c r="AK56" s="135" t="str">
        <f>IF(AK55="","",VLOOKUP(AK55,シフト記号表!$C$6:$L$47,10,FALSE))</f>
        <v/>
      </c>
      <c r="AL56" s="136" t="str">
        <f>IF(AL55="","",VLOOKUP(AL55,シフト記号表!$C$6:$L$47,10,FALSE))</f>
        <v/>
      </c>
      <c r="AM56" s="136" t="str">
        <f>IF(AM55="","",VLOOKUP(AM55,シフト記号表!$C$6:$L$47,10,FALSE))</f>
        <v/>
      </c>
      <c r="AN56" s="136" t="str">
        <f>IF(AN55="","",VLOOKUP(AN55,シフト記号表!$C$6:$L$47,10,FALSE))</f>
        <v/>
      </c>
      <c r="AO56" s="136" t="str">
        <f>IF(AO55="","",VLOOKUP(AO55,シフト記号表!$C$6:$L$47,10,FALSE))</f>
        <v/>
      </c>
      <c r="AP56" s="136" t="str">
        <f>IF(AP55="","",VLOOKUP(AP55,シフト記号表!$C$6:$L$47,10,FALSE))</f>
        <v/>
      </c>
      <c r="AQ56" s="137" t="str">
        <f>IF(AQ55="","",VLOOKUP(AQ55,シフト記号表!$C$6:$L$47,10,FALSE))</f>
        <v/>
      </c>
      <c r="AR56" s="135" t="str">
        <f>IF(AR55="","",VLOOKUP(AR55,シフト記号表!$C$6:$L$47,10,FALSE))</f>
        <v/>
      </c>
      <c r="AS56" s="136" t="str">
        <f>IF(AS55="","",VLOOKUP(AS55,シフト記号表!$C$6:$L$47,10,FALSE))</f>
        <v/>
      </c>
      <c r="AT56" s="136" t="str">
        <f>IF(AT55="","",VLOOKUP(AT55,シフト記号表!$C$6:$L$47,10,FALSE))</f>
        <v/>
      </c>
      <c r="AU56" s="136" t="str">
        <f>IF(AU55="","",VLOOKUP(AU55,シフト記号表!$C$6:$L$47,10,FALSE))</f>
        <v/>
      </c>
      <c r="AV56" s="136" t="str">
        <f>IF(AV55="","",VLOOKUP(AV55,シフト記号表!$C$6:$L$47,10,FALSE))</f>
        <v/>
      </c>
      <c r="AW56" s="136" t="str">
        <f>IF(AW55="","",VLOOKUP(AW55,シフト記号表!$C$6:$L$47,10,FALSE))</f>
        <v/>
      </c>
      <c r="AX56" s="137" t="str">
        <f>IF(AX55="","",VLOOKUP(AX55,シフト記号表!$C$6:$L$47,10,FALSE))</f>
        <v/>
      </c>
      <c r="AY56" s="135" t="str">
        <f>IF(AY55="","",VLOOKUP(AY55,シフト記号表!$C$6:$L$47,10,FALSE))</f>
        <v/>
      </c>
      <c r="AZ56" s="136" t="str">
        <f>IF(AZ55="","",VLOOKUP(AZ55,シフト記号表!$C$6:$L$47,10,FALSE))</f>
        <v/>
      </c>
      <c r="BA56" s="136" t="str">
        <f>IF(BA55="","",VLOOKUP(BA55,シフト記号表!$C$6:$L$47,10,FALSE))</f>
        <v/>
      </c>
      <c r="BB56" s="235">
        <f>IF($BE$3="４週",SUM(W56:AX56),IF($BE$3="暦月",SUM(W56:BA56),""))</f>
        <v>0</v>
      </c>
      <c r="BC56" s="236"/>
      <c r="BD56" s="237">
        <f>IF($BE$3="４週",BB56/4,IF($BE$3="暦月",(BB56/($BE$8/7)),""))</f>
        <v>0</v>
      </c>
      <c r="BE56" s="236"/>
      <c r="BF56" s="232"/>
      <c r="BG56" s="233"/>
      <c r="BH56" s="233"/>
      <c r="BI56" s="233"/>
      <c r="BJ56" s="234"/>
    </row>
    <row r="57" spans="2:62" ht="20.25" customHeight="1" x14ac:dyDescent="0.4">
      <c r="B57" s="306">
        <f>B55+1</f>
        <v>21</v>
      </c>
      <c r="C57" s="162"/>
      <c r="D57" s="163"/>
      <c r="E57" s="130"/>
      <c r="F57" s="131"/>
      <c r="G57" s="130"/>
      <c r="H57" s="131"/>
      <c r="I57" s="221"/>
      <c r="J57" s="222"/>
      <c r="K57" s="225"/>
      <c r="L57" s="226"/>
      <c r="M57" s="226"/>
      <c r="N57" s="163"/>
      <c r="O57" s="264"/>
      <c r="P57" s="265"/>
      <c r="Q57" s="265"/>
      <c r="R57" s="265"/>
      <c r="S57" s="266"/>
      <c r="T57" s="147" t="s">
        <v>18</v>
      </c>
      <c r="V57" s="98"/>
      <c r="W57" s="85"/>
      <c r="X57" s="86"/>
      <c r="Y57" s="86"/>
      <c r="Z57" s="86"/>
      <c r="AA57" s="86"/>
      <c r="AB57" s="86"/>
      <c r="AC57" s="87"/>
      <c r="AD57" s="85"/>
      <c r="AE57" s="86"/>
      <c r="AF57" s="86"/>
      <c r="AG57" s="86"/>
      <c r="AH57" s="86"/>
      <c r="AI57" s="86"/>
      <c r="AJ57" s="87"/>
      <c r="AK57" s="85"/>
      <c r="AL57" s="86"/>
      <c r="AM57" s="86"/>
      <c r="AN57" s="86"/>
      <c r="AO57" s="86"/>
      <c r="AP57" s="86"/>
      <c r="AQ57" s="87"/>
      <c r="AR57" s="85"/>
      <c r="AS57" s="86"/>
      <c r="AT57" s="86"/>
      <c r="AU57" s="86"/>
      <c r="AV57" s="86"/>
      <c r="AW57" s="86"/>
      <c r="AX57" s="87"/>
      <c r="AY57" s="85"/>
      <c r="AZ57" s="86"/>
      <c r="BA57" s="88"/>
      <c r="BB57" s="217"/>
      <c r="BC57" s="218"/>
      <c r="BD57" s="219"/>
      <c r="BE57" s="220"/>
      <c r="BF57" s="229"/>
      <c r="BG57" s="230"/>
      <c r="BH57" s="230"/>
      <c r="BI57" s="230"/>
      <c r="BJ57" s="231"/>
    </row>
    <row r="58" spans="2:62" ht="20.25" customHeight="1" x14ac:dyDescent="0.4">
      <c r="B58" s="307"/>
      <c r="C58" s="164"/>
      <c r="D58" s="165"/>
      <c r="E58" s="130"/>
      <c r="F58" s="131">
        <f>C57</f>
        <v>0</v>
      </c>
      <c r="G58" s="130"/>
      <c r="H58" s="131">
        <f>I57</f>
        <v>0</v>
      </c>
      <c r="I58" s="223"/>
      <c r="J58" s="224"/>
      <c r="K58" s="227"/>
      <c r="L58" s="228"/>
      <c r="M58" s="228"/>
      <c r="N58" s="165"/>
      <c r="O58" s="264"/>
      <c r="P58" s="265"/>
      <c r="Q58" s="265"/>
      <c r="R58" s="265"/>
      <c r="S58" s="266"/>
      <c r="T58" s="148" t="s">
        <v>210</v>
      </c>
      <c r="U58" s="99"/>
      <c r="V58" s="149"/>
      <c r="W58" s="135" t="str">
        <f>IF(W57="","",VLOOKUP(W57,シフト記号表!$C$6:$L$47,10,FALSE))</f>
        <v/>
      </c>
      <c r="X58" s="136" t="str">
        <f>IF(X57="","",VLOOKUP(X57,シフト記号表!$C$6:$L$47,10,FALSE))</f>
        <v/>
      </c>
      <c r="Y58" s="136" t="str">
        <f>IF(Y57="","",VLOOKUP(Y57,シフト記号表!$C$6:$L$47,10,FALSE))</f>
        <v/>
      </c>
      <c r="Z58" s="136" t="str">
        <f>IF(Z57="","",VLOOKUP(Z57,シフト記号表!$C$6:$L$47,10,FALSE))</f>
        <v/>
      </c>
      <c r="AA58" s="136" t="str">
        <f>IF(AA57="","",VLOOKUP(AA57,シフト記号表!$C$6:$L$47,10,FALSE))</f>
        <v/>
      </c>
      <c r="AB58" s="136" t="str">
        <f>IF(AB57="","",VLOOKUP(AB57,シフト記号表!$C$6:$L$47,10,FALSE))</f>
        <v/>
      </c>
      <c r="AC58" s="137" t="str">
        <f>IF(AC57="","",VLOOKUP(AC57,シフト記号表!$C$6:$L$47,10,FALSE))</f>
        <v/>
      </c>
      <c r="AD58" s="135" t="str">
        <f>IF(AD57="","",VLOOKUP(AD57,シフト記号表!$C$6:$L$47,10,FALSE))</f>
        <v/>
      </c>
      <c r="AE58" s="136" t="str">
        <f>IF(AE57="","",VLOOKUP(AE57,シフト記号表!$C$6:$L$47,10,FALSE))</f>
        <v/>
      </c>
      <c r="AF58" s="136" t="str">
        <f>IF(AF57="","",VLOOKUP(AF57,シフト記号表!$C$6:$L$47,10,FALSE))</f>
        <v/>
      </c>
      <c r="AG58" s="136" t="str">
        <f>IF(AG57="","",VLOOKUP(AG57,シフト記号表!$C$6:$L$47,10,FALSE))</f>
        <v/>
      </c>
      <c r="AH58" s="136" t="str">
        <f>IF(AH57="","",VLOOKUP(AH57,シフト記号表!$C$6:$L$47,10,FALSE))</f>
        <v/>
      </c>
      <c r="AI58" s="136" t="str">
        <f>IF(AI57="","",VLOOKUP(AI57,シフト記号表!$C$6:$L$47,10,FALSE))</f>
        <v/>
      </c>
      <c r="AJ58" s="137" t="str">
        <f>IF(AJ57="","",VLOOKUP(AJ57,シフト記号表!$C$6:$L$47,10,FALSE))</f>
        <v/>
      </c>
      <c r="AK58" s="135" t="str">
        <f>IF(AK57="","",VLOOKUP(AK57,シフト記号表!$C$6:$L$47,10,FALSE))</f>
        <v/>
      </c>
      <c r="AL58" s="136" t="str">
        <f>IF(AL57="","",VLOOKUP(AL57,シフト記号表!$C$6:$L$47,10,FALSE))</f>
        <v/>
      </c>
      <c r="AM58" s="136" t="str">
        <f>IF(AM57="","",VLOOKUP(AM57,シフト記号表!$C$6:$L$47,10,FALSE))</f>
        <v/>
      </c>
      <c r="AN58" s="136" t="str">
        <f>IF(AN57="","",VLOOKUP(AN57,シフト記号表!$C$6:$L$47,10,FALSE))</f>
        <v/>
      </c>
      <c r="AO58" s="136" t="str">
        <f>IF(AO57="","",VLOOKUP(AO57,シフト記号表!$C$6:$L$47,10,FALSE))</f>
        <v/>
      </c>
      <c r="AP58" s="136" t="str">
        <f>IF(AP57="","",VLOOKUP(AP57,シフト記号表!$C$6:$L$47,10,FALSE))</f>
        <v/>
      </c>
      <c r="AQ58" s="137" t="str">
        <f>IF(AQ57="","",VLOOKUP(AQ57,シフト記号表!$C$6:$L$47,10,FALSE))</f>
        <v/>
      </c>
      <c r="AR58" s="135" t="str">
        <f>IF(AR57="","",VLOOKUP(AR57,シフト記号表!$C$6:$L$47,10,FALSE))</f>
        <v/>
      </c>
      <c r="AS58" s="136" t="str">
        <f>IF(AS57="","",VLOOKUP(AS57,シフト記号表!$C$6:$L$47,10,FALSE))</f>
        <v/>
      </c>
      <c r="AT58" s="136" t="str">
        <f>IF(AT57="","",VLOOKUP(AT57,シフト記号表!$C$6:$L$47,10,FALSE))</f>
        <v/>
      </c>
      <c r="AU58" s="136" t="str">
        <f>IF(AU57="","",VLOOKUP(AU57,シフト記号表!$C$6:$L$47,10,FALSE))</f>
        <v/>
      </c>
      <c r="AV58" s="136" t="str">
        <f>IF(AV57="","",VLOOKUP(AV57,シフト記号表!$C$6:$L$47,10,FALSE))</f>
        <v/>
      </c>
      <c r="AW58" s="136" t="str">
        <f>IF(AW57="","",VLOOKUP(AW57,シフト記号表!$C$6:$L$47,10,FALSE))</f>
        <v/>
      </c>
      <c r="AX58" s="137" t="str">
        <f>IF(AX57="","",VLOOKUP(AX57,シフト記号表!$C$6:$L$47,10,FALSE))</f>
        <v/>
      </c>
      <c r="AY58" s="135" t="str">
        <f>IF(AY57="","",VLOOKUP(AY57,シフト記号表!$C$6:$L$47,10,FALSE))</f>
        <v/>
      </c>
      <c r="AZ58" s="136" t="str">
        <f>IF(AZ57="","",VLOOKUP(AZ57,シフト記号表!$C$6:$L$47,10,FALSE))</f>
        <v/>
      </c>
      <c r="BA58" s="136" t="str">
        <f>IF(BA57="","",VLOOKUP(BA57,シフト記号表!$C$6:$L$47,10,FALSE))</f>
        <v/>
      </c>
      <c r="BB58" s="235">
        <f>IF($BE$3="４週",SUM(W58:AX58),IF($BE$3="暦月",SUM(W58:BA58),""))</f>
        <v>0</v>
      </c>
      <c r="BC58" s="236"/>
      <c r="BD58" s="237">
        <f>IF($BE$3="４週",BB58/4,IF($BE$3="暦月",(BB58/($BE$8/7)),""))</f>
        <v>0</v>
      </c>
      <c r="BE58" s="236"/>
      <c r="BF58" s="232"/>
      <c r="BG58" s="233"/>
      <c r="BH58" s="233"/>
      <c r="BI58" s="233"/>
      <c r="BJ58" s="234"/>
    </row>
    <row r="59" spans="2:62" ht="20.25" customHeight="1" x14ac:dyDescent="0.4">
      <c r="B59" s="306">
        <f>B57+1</f>
        <v>22</v>
      </c>
      <c r="C59" s="162"/>
      <c r="D59" s="163"/>
      <c r="E59" s="130"/>
      <c r="F59" s="131"/>
      <c r="G59" s="130"/>
      <c r="H59" s="131"/>
      <c r="I59" s="221"/>
      <c r="J59" s="222"/>
      <c r="K59" s="225"/>
      <c r="L59" s="226"/>
      <c r="M59" s="226"/>
      <c r="N59" s="163"/>
      <c r="O59" s="264"/>
      <c r="P59" s="265"/>
      <c r="Q59" s="265"/>
      <c r="R59" s="265"/>
      <c r="S59" s="266"/>
      <c r="T59" s="147" t="s">
        <v>18</v>
      </c>
      <c r="V59" s="98"/>
      <c r="W59" s="85"/>
      <c r="X59" s="86"/>
      <c r="Y59" s="86"/>
      <c r="Z59" s="86"/>
      <c r="AA59" s="86"/>
      <c r="AB59" s="86"/>
      <c r="AC59" s="87"/>
      <c r="AD59" s="85"/>
      <c r="AE59" s="86"/>
      <c r="AF59" s="86"/>
      <c r="AG59" s="86"/>
      <c r="AH59" s="86"/>
      <c r="AI59" s="86"/>
      <c r="AJ59" s="87"/>
      <c r="AK59" s="85"/>
      <c r="AL59" s="86"/>
      <c r="AM59" s="86"/>
      <c r="AN59" s="86"/>
      <c r="AO59" s="86"/>
      <c r="AP59" s="86"/>
      <c r="AQ59" s="87"/>
      <c r="AR59" s="85"/>
      <c r="AS59" s="86"/>
      <c r="AT59" s="86"/>
      <c r="AU59" s="86"/>
      <c r="AV59" s="86"/>
      <c r="AW59" s="86"/>
      <c r="AX59" s="87"/>
      <c r="AY59" s="85"/>
      <c r="AZ59" s="86"/>
      <c r="BA59" s="88"/>
      <c r="BB59" s="217"/>
      <c r="BC59" s="218"/>
      <c r="BD59" s="219"/>
      <c r="BE59" s="220"/>
      <c r="BF59" s="229"/>
      <c r="BG59" s="230"/>
      <c r="BH59" s="230"/>
      <c r="BI59" s="230"/>
      <c r="BJ59" s="231"/>
    </row>
    <row r="60" spans="2:62" ht="20.25" customHeight="1" x14ac:dyDescent="0.4">
      <c r="B60" s="307"/>
      <c r="C60" s="164"/>
      <c r="D60" s="165"/>
      <c r="E60" s="130"/>
      <c r="F60" s="131">
        <f>C59</f>
        <v>0</v>
      </c>
      <c r="G60" s="130"/>
      <c r="H60" s="131">
        <f>I59</f>
        <v>0</v>
      </c>
      <c r="I60" s="223"/>
      <c r="J60" s="224"/>
      <c r="K60" s="227"/>
      <c r="L60" s="228"/>
      <c r="M60" s="228"/>
      <c r="N60" s="165"/>
      <c r="O60" s="264"/>
      <c r="P60" s="265"/>
      <c r="Q60" s="265"/>
      <c r="R60" s="265"/>
      <c r="S60" s="266"/>
      <c r="T60" s="148" t="s">
        <v>210</v>
      </c>
      <c r="U60" s="99"/>
      <c r="V60" s="149"/>
      <c r="W60" s="135" t="str">
        <f>IF(W59="","",VLOOKUP(W59,シフト記号表!$C$6:$L$47,10,FALSE))</f>
        <v/>
      </c>
      <c r="X60" s="136" t="str">
        <f>IF(X59="","",VLOOKUP(X59,シフト記号表!$C$6:$L$47,10,FALSE))</f>
        <v/>
      </c>
      <c r="Y60" s="136" t="str">
        <f>IF(Y59="","",VLOOKUP(Y59,シフト記号表!$C$6:$L$47,10,FALSE))</f>
        <v/>
      </c>
      <c r="Z60" s="136" t="str">
        <f>IF(Z59="","",VLOOKUP(Z59,シフト記号表!$C$6:$L$47,10,FALSE))</f>
        <v/>
      </c>
      <c r="AA60" s="136" t="str">
        <f>IF(AA59="","",VLOOKUP(AA59,シフト記号表!$C$6:$L$47,10,FALSE))</f>
        <v/>
      </c>
      <c r="AB60" s="136" t="str">
        <f>IF(AB59="","",VLOOKUP(AB59,シフト記号表!$C$6:$L$47,10,FALSE))</f>
        <v/>
      </c>
      <c r="AC60" s="137" t="str">
        <f>IF(AC59="","",VLOOKUP(AC59,シフト記号表!$C$6:$L$47,10,FALSE))</f>
        <v/>
      </c>
      <c r="AD60" s="135" t="str">
        <f>IF(AD59="","",VLOOKUP(AD59,シフト記号表!$C$6:$L$47,10,FALSE))</f>
        <v/>
      </c>
      <c r="AE60" s="136" t="str">
        <f>IF(AE59="","",VLOOKUP(AE59,シフト記号表!$C$6:$L$47,10,FALSE))</f>
        <v/>
      </c>
      <c r="AF60" s="136" t="str">
        <f>IF(AF59="","",VLOOKUP(AF59,シフト記号表!$C$6:$L$47,10,FALSE))</f>
        <v/>
      </c>
      <c r="AG60" s="136" t="str">
        <f>IF(AG59="","",VLOOKUP(AG59,シフト記号表!$C$6:$L$47,10,FALSE))</f>
        <v/>
      </c>
      <c r="AH60" s="136" t="str">
        <f>IF(AH59="","",VLOOKUP(AH59,シフト記号表!$C$6:$L$47,10,FALSE))</f>
        <v/>
      </c>
      <c r="AI60" s="136" t="str">
        <f>IF(AI59="","",VLOOKUP(AI59,シフト記号表!$C$6:$L$47,10,FALSE))</f>
        <v/>
      </c>
      <c r="AJ60" s="137" t="str">
        <f>IF(AJ59="","",VLOOKUP(AJ59,シフト記号表!$C$6:$L$47,10,FALSE))</f>
        <v/>
      </c>
      <c r="AK60" s="135" t="str">
        <f>IF(AK59="","",VLOOKUP(AK59,シフト記号表!$C$6:$L$47,10,FALSE))</f>
        <v/>
      </c>
      <c r="AL60" s="136" t="str">
        <f>IF(AL59="","",VLOOKUP(AL59,シフト記号表!$C$6:$L$47,10,FALSE))</f>
        <v/>
      </c>
      <c r="AM60" s="136" t="str">
        <f>IF(AM59="","",VLOOKUP(AM59,シフト記号表!$C$6:$L$47,10,FALSE))</f>
        <v/>
      </c>
      <c r="AN60" s="136" t="str">
        <f>IF(AN59="","",VLOOKUP(AN59,シフト記号表!$C$6:$L$47,10,FALSE))</f>
        <v/>
      </c>
      <c r="AO60" s="136" t="str">
        <f>IF(AO59="","",VLOOKUP(AO59,シフト記号表!$C$6:$L$47,10,FALSE))</f>
        <v/>
      </c>
      <c r="AP60" s="136" t="str">
        <f>IF(AP59="","",VLOOKUP(AP59,シフト記号表!$C$6:$L$47,10,FALSE))</f>
        <v/>
      </c>
      <c r="AQ60" s="137" t="str">
        <f>IF(AQ59="","",VLOOKUP(AQ59,シフト記号表!$C$6:$L$47,10,FALSE))</f>
        <v/>
      </c>
      <c r="AR60" s="135" t="str">
        <f>IF(AR59="","",VLOOKUP(AR59,シフト記号表!$C$6:$L$47,10,FALSE))</f>
        <v/>
      </c>
      <c r="AS60" s="136" t="str">
        <f>IF(AS59="","",VLOOKUP(AS59,シフト記号表!$C$6:$L$47,10,FALSE))</f>
        <v/>
      </c>
      <c r="AT60" s="136" t="str">
        <f>IF(AT59="","",VLOOKUP(AT59,シフト記号表!$C$6:$L$47,10,FALSE))</f>
        <v/>
      </c>
      <c r="AU60" s="136" t="str">
        <f>IF(AU59="","",VLOOKUP(AU59,シフト記号表!$C$6:$L$47,10,FALSE))</f>
        <v/>
      </c>
      <c r="AV60" s="136" t="str">
        <f>IF(AV59="","",VLOOKUP(AV59,シフト記号表!$C$6:$L$47,10,FALSE))</f>
        <v/>
      </c>
      <c r="AW60" s="136" t="str">
        <f>IF(AW59="","",VLOOKUP(AW59,シフト記号表!$C$6:$L$47,10,FALSE))</f>
        <v/>
      </c>
      <c r="AX60" s="137" t="str">
        <f>IF(AX59="","",VLOOKUP(AX59,シフト記号表!$C$6:$L$47,10,FALSE))</f>
        <v/>
      </c>
      <c r="AY60" s="135" t="str">
        <f>IF(AY59="","",VLOOKUP(AY59,シフト記号表!$C$6:$L$47,10,FALSE))</f>
        <v/>
      </c>
      <c r="AZ60" s="136" t="str">
        <f>IF(AZ59="","",VLOOKUP(AZ59,シフト記号表!$C$6:$L$47,10,FALSE))</f>
        <v/>
      </c>
      <c r="BA60" s="136" t="str">
        <f>IF(BA59="","",VLOOKUP(BA59,シフト記号表!$C$6:$L$47,10,FALSE))</f>
        <v/>
      </c>
      <c r="BB60" s="235">
        <f>IF($BE$3="４週",SUM(W60:AX60),IF($BE$3="暦月",SUM(W60:BA60),""))</f>
        <v>0</v>
      </c>
      <c r="BC60" s="236"/>
      <c r="BD60" s="237">
        <f>IF($BE$3="４週",BB60/4,IF($BE$3="暦月",(BB60/($BE$8/7)),""))</f>
        <v>0</v>
      </c>
      <c r="BE60" s="236"/>
      <c r="BF60" s="232"/>
      <c r="BG60" s="233"/>
      <c r="BH60" s="233"/>
      <c r="BI60" s="233"/>
      <c r="BJ60" s="234"/>
    </row>
    <row r="61" spans="2:62" ht="20.25" customHeight="1" x14ac:dyDescent="0.4">
      <c r="B61" s="306">
        <f>B59+1</f>
        <v>23</v>
      </c>
      <c r="C61" s="162"/>
      <c r="D61" s="163"/>
      <c r="E61" s="130"/>
      <c r="F61" s="131"/>
      <c r="G61" s="130"/>
      <c r="H61" s="131"/>
      <c r="I61" s="221"/>
      <c r="J61" s="222"/>
      <c r="K61" s="225"/>
      <c r="L61" s="226"/>
      <c r="M61" s="226"/>
      <c r="N61" s="163"/>
      <c r="O61" s="264"/>
      <c r="P61" s="265"/>
      <c r="Q61" s="265"/>
      <c r="R61" s="265"/>
      <c r="S61" s="266"/>
      <c r="T61" s="147" t="s">
        <v>18</v>
      </c>
      <c r="V61" s="98"/>
      <c r="W61" s="85"/>
      <c r="X61" s="86"/>
      <c r="Y61" s="86"/>
      <c r="Z61" s="86"/>
      <c r="AA61" s="86"/>
      <c r="AB61" s="86"/>
      <c r="AC61" s="87"/>
      <c r="AD61" s="85"/>
      <c r="AE61" s="86"/>
      <c r="AF61" s="86"/>
      <c r="AG61" s="86"/>
      <c r="AH61" s="86"/>
      <c r="AI61" s="86"/>
      <c r="AJ61" s="87"/>
      <c r="AK61" s="85"/>
      <c r="AL61" s="86"/>
      <c r="AM61" s="86"/>
      <c r="AN61" s="86"/>
      <c r="AO61" s="86"/>
      <c r="AP61" s="86"/>
      <c r="AQ61" s="87"/>
      <c r="AR61" s="85"/>
      <c r="AS61" s="86"/>
      <c r="AT61" s="86"/>
      <c r="AU61" s="86"/>
      <c r="AV61" s="86"/>
      <c r="AW61" s="86"/>
      <c r="AX61" s="87"/>
      <c r="AY61" s="85"/>
      <c r="AZ61" s="86"/>
      <c r="BA61" s="88"/>
      <c r="BB61" s="217"/>
      <c r="BC61" s="218"/>
      <c r="BD61" s="219"/>
      <c r="BE61" s="220"/>
      <c r="BF61" s="229"/>
      <c r="BG61" s="230"/>
      <c r="BH61" s="230"/>
      <c r="BI61" s="230"/>
      <c r="BJ61" s="231"/>
    </row>
    <row r="62" spans="2:62" ht="20.25" customHeight="1" x14ac:dyDescent="0.4">
      <c r="B62" s="307"/>
      <c r="C62" s="164"/>
      <c r="D62" s="165"/>
      <c r="E62" s="130"/>
      <c r="F62" s="131">
        <f>C61</f>
        <v>0</v>
      </c>
      <c r="G62" s="130"/>
      <c r="H62" s="131">
        <f>I61</f>
        <v>0</v>
      </c>
      <c r="I62" s="223"/>
      <c r="J62" s="224"/>
      <c r="K62" s="227"/>
      <c r="L62" s="228"/>
      <c r="M62" s="228"/>
      <c r="N62" s="165"/>
      <c r="O62" s="264"/>
      <c r="P62" s="265"/>
      <c r="Q62" s="265"/>
      <c r="R62" s="265"/>
      <c r="S62" s="266"/>
      <c r="T62" s="148" t="s">
        <v>210</v>
      </c>
      <c r="U62" s="99"/>
      <c r="V62" s="149"/>
      <c r="W62" s="135" t="str">
        <f>IF(W61="","",VLOOKUP(W61,シフト記号表!$C$6:$L$47,10,FALSE))</f>
        <v/>
      </c>
      <c r="X62" s="136" t="str">
        <f>IF(X61="","",VLOOKUP(X61,シフト記号表!$C$6:$L$47,10,FALSE))</f>
        <v/>
      </c>
      <c r="Y62" s="136" t="str">
        <f>IF(Y61="","",VLOOKUP(Y61,シフト記号表!$C$6:$L$47,10,FALSE))</f>
        <v/>
      </c>
      <c r="Z62" s="136" t="str">
        <f>IF(Z61="","",VLOOKUP(Z61,シフト記号表!$C$6:$L$47,10,FALSE))</f>
        <v/>
      </c>
      <c r="AA62" s="136" t="str">
        <f>IF(AA61="","",VLOOKUP(AA61,シフト記号表!$C$6:$L$47,10,FALSE))</f>
        <v/>
      </c>
      <c r="AB62" s="136" t="str">
        <f>IF(AB61="","",VLOOKUP(AB61,シフト記号表!$C$6:$L$47,10,FALSE))</f>
        <v/>
      </c>
      <c r="AC62" s="137" t="str">
        <f>IF(AC61="","",VLOOKUP(AC61,シフト記号表!$C$6:$L$47,10,FALSE))</f>
        <v/>
      </c>
      <c r="AD62" s="135" t="str">
        <f>IF(AD61="","",VLOOKUP(AD61,シフト記号表!$C$6:$L$47,10,FALSE))</f>
        <v/>
      </c>
      <c r="AE62" s="136" t="str">
        <f>IF(AE61="","",VLOOKUP(AE61,シフト記号表!$C$6:$L$47,10,FALSE))</f>
        <v/>
      </c>
      <c r="AF62" s="136" t="str">
        <f>IF(AF61="","",VLOOKUP(AF61,シフト記号表!$C$6:$L$47,10,FALSE))</f>
        <v/>
      </c>
      <c r="AG62" s="136" t="str">
        <f>IF(AG61="","",VLOOKUP(AG61,シフト記号表!$C$6:$L$47,10,FALSE))</f>
        <v/>
      </c>
      <c r="AH62" s="136" t="str">
        <f>IF(AH61="","",VLOOKUP(AH61,シフト記号表!$C$6:$L$47,10,FALSE))</f>
        <v/>
      </c>
      <c r="AI62" s="136" t="str">
        <f>IF(AI61="","",VLOOKUP(AI61,シフト記号表!$C$6:$L$47,10,FALSE))</f>
        <v/>
      </c>
      <c r="AJ62" s="137" t="str">
        <f>IF(AJ61="","",VLOOKUP(AJ61,シフト記号表!$C$6:$L$47,10,FALSE))</f>
        <v/>
      </c>
      <c r="AK62" s="135" t="str">
        <f>IF(AK61="","",VLOOKUP(AK61,シフト記号表!$C$6:$L$47,10,FALSE))</f>
        <v/>
      </c>
      <c r="AL62" s="136" t="str">
        <f>IF(AL61="","",VLOOKUP(AL61,シフト記号表!$C$6:$L$47,10,FALSE))</f>
        <v/>
      </c>
      <c r="AM62" s="136" t="str">
        <f>IF(AM61="","",VLOOKUP(AM61,シフト記号表!$C$6:$L$47,10,FALSE))</f>
        <v/>
      </c>
      <c r="AN62" s="136" t="str">
        <f>IF(AN61="","",VLOOKUP(AN61,シフト記号表!$C$6:$L$47,10,FALSE))</f>
        <v/>
      </c>
      <c r="AO62" s="136" t="str">
        <f>IF(AO61="","",VLOOKUP(AO61,シフト記号表!$C$6:$L$47,10,FALSE))</f>
        <v/>
      </c>
      <c r="AP62" s="136" t="str">
        <f>IF(AP61="","",VLOOKUP(AP61,シフト記号表!$C$6:$L$47,10,FALSE))</f>
        <v/>
      </c>
      <c r="AQ62" s="137" t="str">
        <f>IF(AQ61="","",VLOOKUP(AQ61,シフト記号表!$C$6:$L$47,10,FALSE))</f>
        <v/>
      </c>
      <c r="AR62" s="135" t="str">
        <f>IF(AR61="","",VLOOKUP(AR61,シフト記号表!$C$6:$L$47,10,FALSE))</f>
        <v/>
      </c>
      <c r="AS62" s="136" t="str">
        <f>IF(AS61="","",VLOOKUP(AS61,シフト記号表!$C$6:$L$47,10,FALSE))</f>
        <v/>
      </c>
      <c r="AT62" s="136" t="str">
        <f>IF(AT61="","",VLOOKUP(AT61,シフト記号表!$C$6:$L$47,10,FALSE))</f>
        <v/>
      </c>
      <c r="AU62" s="136" t="str">
        <f>IF(AU61="","",VLOOKUP(AU61,シフト記号表!$C$6:$L$47,10,FALSE))</f>
        <v/>
      </c>
      <c r="AV62" s="136" t="str">
        <f>IF(AV61="","",VLOOKUP(AV61,シフト記号表!$C$6:$L$47,10,FALSE))</f>
        <v/>
      </c>
      <c r="AW62" s="136" t="str">
        <f>IF(AW61="","",VLOOKUP(AW61,シフト記号表!$C$6:$L$47,10,FALSE))</f>
        <v/>
      </c>
      <c r="AX62" s="137" t="str">
        <f>IF(AX61="","",VLOOKUP(AX61,シフト記号表!$C$6:$L$47,10,FALSE))</f>
        <v/>
      </c>
      <c r="AY62" s="135" t="str">
        <f>IF(AY61="","",VLOOKUP(AY61,シフト記号表!$C$6:$L$47,10,FALSE))</f>
        <v/>
      </c>
      <c r="AZ62" s="136" t="str">
        <f>IF(AZ61="","",VLOOKUP(AZ61,シフト記号表!$C$6:$L$47,10,FALSE))</f>
        <v/>
      </c>
      <c r="BA62" s="136" t="str">
        <f>IF(BA61="","",VLOOKUP(BA61,シフト記号表!$C$6:$L$47,10,FALSE))</f>
        <v/>
      </c>
      <c r="BB62" s="235">
        <f>IF($BE$3="４週",SUM(W62:AX62),IF($BE$3="暦月",SUM(W62:BA62),""))</f>
        <v>0</v>
      </c>
      <c r="BC62" s="236"/>
      <c r="BD62" s="237">
        <f>IF($BE$3="４週",BB62/4,IF($BE$3="暦月",(BB62/($BE$8/7)),""))</f>
        <v>0</v>
      </c>
      <c r="BE62" s="236"/>
      <c r="BF62" s="232"/>
      <c r="BG62" s="233"/>
      <c r="BH62" s="233"/>
      <c r="BI62" s="233"/>
      <c r="BJ62" s="234"/>
    </row>
    <row r="63" spans="2:62" ht="20.25" customHeight="1" x14ac:dyDescent="0.4">
      <c r="B63" s="306">
        <f>B61+1</f>
        <v>24</v>
      </c>
      <c r="C63" s="162"/>
      <c r="D63" s="163"/>
      <c r="E63" s="130"/>
      <c r="F63" s="131"/>
      <c r="G63" s="130"/>
      <c r="H63" s="131"/>
      <c r="I63" s="221"/>
      <c r="J63" s="222"/>
      <c r="K63" s="225"/>
      <c r="L63" s="226"/>
      <c r="M63" s="226"/>
      <c r="N63" s="163"/>
      <c r="O63" s="264"/>
      <c r="P63" s="265"/>
      <c r="Q63" s="265"/>
      <c r="R63" s="265"/>
      <c r="S63" s="266"/>
      <c r="T63" s="147" t="s">
        <v>18</v>
      </c>
      <c r="V63" s="98"/>
      <c r="W63" s="85"/>
      <c r="X63" s="86"/>
      <c r="Y63" s="86"/>
      <c r="Z63" s="86"/>
      <c r="AA63" s="86"/>
      <c r="AB63" s="86"/>
      <c r="AC63" s="87"/>
      <c r="AD63" s="85"/>
      <c r="AE63" s="86"/>
      <c r="AF63" s="86"/>
      <c r="AG63" s="86"/>
      <c r="AH63" s="86"/>
      <c r="AI63" s="86"/>
      <c r="AJ63" s="87"/>
      <c r="AK63" s="85"/>
      <c r="AL63" s="86"/>
      <c r="AM63" s="86"/>
      <c r="AN63" s="86"/>
      <c r="AO63" s="86"/>
      <c r="AP63" s="86"/>
      <c r="AQ63" s="87"/>
      <c r="AR63" s="85"/>
      <c r="AS63" s="86"/>
      <c r="AT63" s="86"/>
      <c r="AU63" s="86"/>
      <c r="AV63" s="86"/>
      <c r="AW63" s="86"/>
      <c r="AX63" s="87"/>
      <c r="AY63" s="85"/>
      <c r="AZ63" s="86"/>
      <c r="BA63" s="88"/>
      <c r="BB63" s="217"/>
      <c r="BC63" s="218"/>
      <c r="BD63" s="219"/>
      <c r="BE63" s="220"/>
      <c r="BF63" s="229"/>
      <c r="BG63" s="230"/>
      <c r="BH63" s="230"/>
      <c r="BI63" s="230"/>
      <c r="BJ63" s="231"/>
    </row>
    <row r="64" spans="2:62" ht="20.25" customHeight="1" x14ac:dyDescent="0.4">
      <c r="B64" s="307"/>
      <c r="C64" s="164"/>
      <c r="D64" s="165"/>
      <c r="E64" s="130"/>
      <c r="F64" s="131">
        <f>C63</f>
        <v>0</v>
      </c>
      <c r="G64" s="130"/>
      <c r="H64" s="131">
        <f>I63</f>
        <v>0</v>
      </c>
      <c r="I64" s="223"/>
      <c r="J64" s="224"/>
      <c r="K64" s="227"/>
      <c r="L64" s="228"/>
      <c r="M64" s="228"/>
      <c r="N64" s="165"/>
      <c r="O64" s="264"/>
      <c r="P64" s="265"/>
      <c r="Q64" s="265"/>
      <c r="R64" s="265"/>
      <c r="S64" s="266"/>
      <c r="T64" s="148" t="s">
        <v>210</v>
      </c>
      <c r="U64" s="99"/>
      <c r="V64" s="149"/>
      <c r="W64" s="135" t="str">
        <f>IF(W63="","",VLOOKUP(W63,シフト記号表!$C$6:$L$47,10,FALSE))</f>
        <v/>
      </c>
      <c r="X64" s="136" t="str">
        <f>IF(X63="","",VLOOKUP(X63,シフト記号表!$C$6:$L$47,10,FALSE))</f>
        <v/>
      </c>
      <c r="Y64" s="136" t="str">
        <f>IF(Y63="","",VLOOKUP(Y63,シフト記号表!$C$6:$L$47,10,FALSE))</f>
        <v/>
      </c>
      <c r="Z64" s="136" t="str">
        <f>IF(Z63="","",VLOOKUP(Z63,シフト記号表!$C$6:$L$47,10,FALSE))</f>
        <v/>
      </c>
      <c r="AA64" s="136" t="str">
        <f>IF(AA63="","",VLOOKUP(AA63,シフト記号表!$C$6:$L$47,10,FALSE))</f>
        <v/>
      </c>
      <c r="AB64" s="136" t="str">
        <f>IF(AB63="","",VLOOKUP(AB63,シフト記号表!$C$6:$L$47,10,FALSE))</f>
        <v/>
      </c>
      <c r="AC64" s="137" t="str">
        <f>IF(AC63="","",VLOOKUP(AC63,シフト記号表!$C$6:$L$47,10,FALSE))</f>
        <v/>
      </c>
      <c r="AD64" s="135" t="str">
        <f>IF(AD63="","",VLOOKUP(AD63,シフト記号表!$C$6:$L$47,10,FALSE))</f>
        <v/>
      </c>
      <c r="AE64" s="136" t="str">
        <f>IF(AE63="","",VLOOKUP(AE63,シフト記号表!$C$6:$L$47,10,FALSE))</f>
        <v/>
      </c>
      <c r="AF64" s="136" t="str">
        <f>IF(AF63="","",VLOOKUP(AF63,シフト記号表!$C$6:$L$47,10,FALSE))</f>
        <v/>
      </c>
      <c r="AG64" s="136" t="str">
        <f>IF(AG63="","",VLOOKUP(AG63,シフト記号表!$C$6:$L$47,10,FALSE))</f>
        <v/>
      </c>
      <c r="AH64" s="136" t="str">
        <f>IF(AH63="","",VLOOKUP(AH63,シフト記号表!$C$6:$L$47,10,FALSE))</f>
        <v/>
      </c>
      <c r="AI64" s="136" t="str">
        <f>IF(AI63="","",VLOOKUP(AI63,シフト記号表!$C$6:$L$47,10,FALSE))</f>
        <v/>
      </c>
      <c r="AJ64" s="137" t="str">
        <f>IF(AJ63="","",VLOOKUP(AJ63,シフト記号表!$C$6:$L$47,10,FALSE))</f>
        <v/>
      </c>
      <c r="AK64" s="135" t="str">
        <f>IF(AK63="","",VLOOKUP(AK63,シフト記号表!$C$6:$L$47,10,FALSE))</f>
        <v/>
      </c>
      <c r="AL64" s="136" t="str">
        <f>IF(AL63="","",VLOOKUP(AL63,シフト記号表!$C$6:$L$47,10,FALSE))</f>
        <v/>
      </c>
      <c r="AM64" s="136" t="str">
        <f>IF(AM63="","",VLOOKUP(AM63,シフト記号表!$C$6:$L$47,10,FALSE))</f>
        <v/>
      </c>
      <c r="AN64" s="136" t="str">
        <f>IF(AN63="","",VLOOKUP(AN63,シフト記号表!$C$6:$L$47,10,FALSE))</f>
        <v/>
      </c>
      <c r="AO64" s="136" t="str">
        <f>IF(AO63="","",VLOOKUP(AO63,シフト記号表!$C$6:$L$47,10,FALSE))</f>
        <v/>
      </c>
      <c r="AP64" s="136" t="str">
        <f>IF(AP63="","",VLOOKUP(AP63,シフト記号表!$C$6:$L$47,10,FALSE))</f>
        <v/>
      </c>
      <c r="AQ64" s="137" t="str">
        <f>IF(AQ63="","",VLOOKUP(AQ63,シフト記号表!$C$6:$L$47,10,FALSE))</f>
        <v/>
      </c>
      <c r="AR64" s="135" t="str">
        <f>IF(AR63="","",VLOOKUP(AR63,シフト記号表!$C$6:$L$47,10,FALSE))</f>
        <v/>
      </c>
      <c r="AS64" s="136" t="str">
        <f>IF(AS63="","",VLOOKUP(AS63,シフト記号表!$C$6:$L$47,10,FALSE))</f>
        <v/>
      </c>
      <c r="AT64" s="136" t="str">
        <f>IF(AT63="","",VLOOKUP(AT63,シフト記号表!$C$6:$L$47,10,FALSE))</f>
        <v/>
      </c>
      <c r="AU64" s="136" t="str">
        <f>IF(AU63="","",VLOOKUP(AU63,シフト記号表!$C$6:$L$47,10,FALSE))</f>
        <v/>
      </c>
      <c r="AV64" s="136" t="str">
        <f>IF(AV63="","",VLOOKUP(AV63,シフト記号表!$C$6:$L$47,10,FALSE))</f>
        <v/>
      </c>
      <c r="AW64" s="136" t="str">
        <f>IF(AW63="","",VLOOKUP(AW63,シフト記号表!$C$6:$L$47,10,FALSE))</f>
        <v/>
      </c>
      <c r="AX64" s="137" t="str">
        <f>IF(AX63="","",VLOOKUP(AX63,シフト記号表!$C$6:$L$47,10,FALSE))</f>
        <v/>
      </c>
      <c r="AY64" s="135" t="str">
        <f>IF(AY63="","",VLOOKUP(AY63,シフト記号表!$C$6:$L$47,10,FALSE))</f>
        <v/>
      </c>
      <c r="AZ64" s="136" t="str">
        <f>IF(AZ63="","",VLOOKUP(AZ63,シフト記号表!$C$6:$L$47,10,FALSE))</f>
        <v/>
      </c>
      <c r="BA64" s="136" t="str">
        <f>IF(BA63="","",VLOOKUP(BA63,シフト記号表!$C$6:$L$47,10,FALSE))</f>
        <v/>
      </c>
      <c r="BB64" s="235">
        <f>IF($BE$3="４週",SUM(W64:AX64),IF($BE$3="暦月",SUM(W64:BA64),""))</f>
        <v>0</v>
      </c>
      <c r="BC64" s="236"/>
      <c r="BD64" s="237">
        <f>IF($BE$3="４週",BB64/4,IF($BE$3="暦月",(BB64/($BE$8/7)),""))</f>
        <v>0</v>
      </c>
      <c r="BE64" s="236"/>
      <c r="BF64" s="232"/>
      <c r="BG64" s="233"/>
      <c r="BH64" s="233"/>
      <c r="BI64" s="233"/>
      <c r="BJ64" s="234"/>
    </row>
    <row r="65" spans="2:62" ht="20.25" customHeight="1" x14ac:dyDescent="0.4">
      <c r="B65" s="306">
        <f>B63+1</f>
        <v>25</v>
      </c>
      <c r="C65" s="162"/>
      <c r="D65" s="163"/>
      <c r="E65" s="130"/>
      <c r="F65" s="131"/>
      <c r="G65" s="130"/>
      <c r="H65" s="131"/>
      <c r="I65" s="221"/>
      <c r="J65" s="222"/>
      <c r="K65" s="225"/>
      <c r="L65" s="226"/>
      <c r="M65" s="226"/>
      <c r="N65" s="163"/>
      <c r="O65" s="264"/>
      <c r="P65" s="265"/>
      <c r="Q65" s="265"/>
      <c r="R65" s="265"/>
      <c r="S65" s="266"/>
      <c r="T65" s="147" t="s">
        <v>18</v>
      </c>
      <c r="V65" s="98"/>
      <c r="W65" s="85"/>
      <c r="X65" s="86"/>
      <c r="Y65" s="86"/>
      <c r="Z65" s="86"/>
      <c r="AA65" s="86"/>
      <c r="AB65" s="86"/>
      <c r="AC65" s="87"/>
      <c r="AD65" s="85"/>
      <c r="AE65" s="86"/>
      <c r="AF65" s="86"/>
      <c r="AG65" s="86"/>
      <c r="AH65" s="86"/>
      <c r="AI65" s="86"/>
      <c r="AJ65" s="87"/>
      <c r="AK65" s="85"/>
      <c r="AL65" s="86"/>
      <c r="AM65" s="86"/>
      <c r="AN65" s="86"/>
      <c r="AO65" s="86"/>
      <c r="AP65" s="86"/>
      <c r="AQ65" s="87"/>
      <c r="AR65" s="85"/>
      <c r="AS65" s="86"/>
      <c r="AT65" s="86"/>
      <c r="AU65" s="86"/>
      <c r="AV65" s="86"/>
      <c r="AW65" s="86"/>
      <c r="AX65" s="87"/>
      <c r="AY65" s="85"/>
      <c r="AZ65" s="86"/>
      <c r="BA65" s="88"/>
      <c r="BB65" s="217"/>
      <c r="BC65" s="218"/>
      <c r="BD65" s="219"/>
      <c r="BE65" s="220"/>
      <c r="BF65" s="229"/>
      <c r="BG65" s="230"/>
      <c r="BH65" s="230"/>
      <c r="BI65" s="230"/>
      <c r="BJ65" s="231"/>
    </row>
    <row r="66" spans="2:62" ht="20.25" customHeight="1" x14ac:dyDescent="0.4">
      <c r="B66" s="307"/>
      <c r="C66" s="164"/>
      <c r="D66" s="165"/>
      <c r="E66" s="130"/>
      <c r="F66" s="131">
        <f>C65</f>
        <v>0</v>
      </c>
      <c r="G66" s="130"/>
      <c r="H66" s="131">
        <f>I65</f>
        <v>0</v>
      </c>
      <c r="I66" s="223"/>
      <c r="J66" s="224"/>
      <c r="K66" s="227"/>
      <c r="L66" s="228"/>
      <c r="M66" s="228"/>
      <c r="N66" s="165"/>
      <c r="O66" s="264"/>
      <c r="P66" s="265"/>
      <c r="Q66" s="265"/>
      <c r="R66" s="265"/>
      <c r="S66" s="266"/>
      <c r="T66" s="148" t="s">
        <v>210</v>
      </c>
      <c r="U66" s="99"/>
      <c r="V66" s="149"/>
      <c r="W66" s="135" t="str">
        <f>IF(W65="","",VLOOKUP(W65,シフト記号表!$C$6:$L$47,10,FALSE))</f>
        <v/>
      </c>
      <c r="X66" s="136" t="str">
        <f>IF(X65="","",VLOOKUP(X65,シフト記号表!$C$6:$L$47,10,FALSE))</f>
        <v/>
      </c>
      <c r="Y66" s="136" t="str">
        <f>IF(Y65="","",VLOOKUP(Y65,シフト記号表!$C$6:$L$47,10,FALSE))</f>
        <v/>
      </c>
      <c r="Z66" s="136" t="str">
        <f>IF(Z65="","",VLOOKUP(Z65,シフト記号表!$C$6:$L$47,10,FALSE))</f>
        <v/>
      </c>
      <c r="AA66" s="136" t="str">
        <f>IF(AA65="","",VLOOKUP(AA65,シフト記号表!$C$6:$L$47,10,FALSE))</f>
        <v/>
      </c>
      <c r="AB66" s="136" t="str">
        <f>IF(AB65="","",VLOOKUP(AB65,シフト記号表!$C$6:$L$47,10,FALSE))</f>
        <v/>
      </c>
      <c r="AC66" s="137" t="str">
        <f>IF(AC65="","",VLOOKUP(AC65,シフト記号表!$C$6:$L$47,10,FALSE))</f>
        <v/>
      </c>
      <c r="AD66" s="135" t="str">
        <f>IF(AD65="","",VLOOKUP(AD65,シフト記号表!$C$6:$L$47,10,FALSE))</f>
        <v/>
      </c>
      <c r="AE66" s="136" t="str">
        <f>IF(AE65="","",VLOOKUP(AE65,シフト記号表!$C$6:$L$47,10,FALSE))</f>
        <v/>
      </c>
      <c r="AF66" s="136" t="str">
        <f>IF(AF65="","",VLOOKUP(AF65,シフト記号表!$C$6:$L$47,10,FALSE))</f>
        <v/>
      </c>
      <c r="AG66" s="136" t="str">
        <f>IF(AG65="","",VLOOKUP(AG65,シフト記号表!$C$6:$L$47,10,FALSE))</f>
        <v/>
      </c>
      <c r="AH66" s="136" t="str">
        <f>IF(AH65="","",VLOOKUP(AH65,シフト記号表!$C$6:$L$47,10,FALSE))</f>
        <v/>
      </c>
      <c r="AI66" s="136" t="str">
        <f>IF(AI65="","",VLOOKUP(AI65,シフト記号表!$C$6:$L$47,10,FALSE))</f>
        <v/>
      </c>
      <c r="AJ66" s="137" t="str">
        <f>IF(AJ65="","",VLOOKUP(AJ65,シフト記号表!$C$6:$L$47,10,FALSE))</f>
        <v/>
      </c>
      <c r="AK66" s="135" t="str">
        <f>IF(AK65="","",VLOOKUP(AK65,シフト記号表!$C$6:$L$47,10,FALSE))</f>
        <v/>
      </c>
      <c r="AL66" s="136" t="str">
        <f>IF(AL65="","",VLOOKUP(AL65,シフト記号表!$C$6:$L$47,10,FALSE))</f>
        <v/>
      </c>
      <c r="AM66" s="136" t="str">
        <f>IF(AM65="","",VLOOKUP(AM65,シフト記号表!$C$6:$L$47,10,FALSE))</f>
        <v/>
      </c>
      <c r="AN66" s="136" t="str">
        <f>IF(AN65="","",VLOOKUP(AN65,シフト記号表!$C$6:$L$47,10,FALSE))</f>
        <v/>
      </c>
      <c r="AO66" s="136" t="str">
        <f>IF(AO65="","",VLOOKUP(AO65,シフト記号表!$C$6:$L$47,10,FALSE))</f>
        <v/>
      </c>
      <c r="AP66" s="136" t="str">
        <f>IF(AP65="","",VLOOKUP(AP65,シフト記号表!$C$6:$L$47,10,FALSE))</f>
        <v/>
      </c>
      <c r="AQ66" s="137" t="str">
        <f>IF(AQ65="","",VLOOKUP(AQ65,シフト記号表!$C$6:$L$47,10,FALSE))</f>
        <v/>
      </c>
      <c r="AR66" s="135" t="str">
        <f>IF(AR65="","",VLOOKUP(AR65,シフト記号表!$C$6:$L$47,10,FALSE))</f>
        <v/>
      </c>
      <c r="AS66" s="136" t="str">
        <f>IF(AS65="","",VLOOKUP(AS65,シフト記号表!$C$6:$L$47,10,FALSE))</f>
        <v/>
      </c>
      <c r="AT66" s="136" t="str">
        <f>IF(AT65="","",VLOOKUP(AT65,シフト記号表!$C$6:$L$47,10,FALSE))</f>
        <v/>
      </c>
      <c r="AU66" s="136" t="str">
        <f>IF(AU65="","",VLOOKUP(AU65,シフト記号表!$C$6:$L$47,10,FALSE))</f>
        <v/>
      </c>
      <c r="AV66" s="136" t="str">
        <f>IF(AV65="","",VLOOKUP(AV65,シフト記号表!$C$6:$L$47,10,FALSE))</f>
        <v/>
      </c>
      <c r="AW66" s="136" t="str">
        <f>IF(AW65="","",VLOOKUP(AW65,シフト記号表!$C$6:$L$47,10,FALSE))</f>
        <v/>
      </c>
      <c r="AX66" s="137" t="str">
        <f>IF(AX65="","",VLOOKUP(AX65,シフト記号表!$C$6:$L$47,10,FALSE))</f>
        <v/>
      </c>
      <c r="AY66" s="135" t="str">
        <f>IF(AY65="","",VLOOKUP(AY65,シフト記号表!$C$6:$L$47,10,FALSE))</f>
        <v/>
      </c>
      <c r="AZ66" s="136" t="str">
        <f>IF(AZ65="","",VLOOKUP(AZ65,シフト記号表!$C$6:$L$47,10,FALSE))</f>
        <v/>
      </c>
      <c r="BA66" s="136" t="str">
        <f>IF(BA65="","",VLOOKUP(BA65,シフト記号表!$C$6:$L$47,10,FALSE))</f>
        <v/>
      </c>
      <c r="BB66" s="235">
        <f>IF($BE$3="４週",SUM(W66:AX66),IF($BE$3="暦月",SUM(W66:BA66),""))</f>
        <v>0</v>
      </c>
      <c r="BC66" s="236"/>
      <c r="BD66" s="237">
        <f>IF($BE$3="４週",BB66/4,IF($BE$3="暦月",(BB66/($BE$8/7)),""))</f>
        <v>0</v>
      </c>
      <c r="BE66" s="236"/>
      <c r="BF66" s="232"/>
      <c r="BG66" s="233"/>
      <c r="BH66" s="233"/>
      <c r="BI66" s="233"/>
      <c r="BJ66" s="234"/>
    </row>
    <row r="67" spans="2:62" ht="20.25" customHeight="1" x14ac:dyDescent="0.4">
      <c r="B67" s="306">
        <f>B65+1</f>
        <v>26</v>
      </c>
      <c r="C67" s="162"/>
      <c r="D67" s="163"/>
      <c r="E67" s="130"/>
      <c r="F67" s="131"/>
      <c r="G67" s="130"/>
      <c r="H67" s="131"/>
      <c r="I67" s="221"/>
      <c r="J67" s="222"/>
      <c r="K67" s="225"/>
      <c r="L67" s="226"/>
      <c r="M67" s="226"/>
      <c r="N67" s="163"/>
      <c r="O67" s="264"/>
      <c r="P67" s="265"/>
      <c r="Q67" s="265"/>
      <c r="R67" s="265"/>
      <c r="S67" s="266"/>
      <c r="T67" s="147" t="s">
        <v>18</v>
      </c>
      <c r="V67" s="98"/>
      <c r="W67" s="85"/>
      <c r="X67" s="86"/>
      <c r="Y67" s="86"/>
      <c r="Z67" s="86"/>
      <c r="AA67" s="86"/>
      <c r="AB67" s="86"/>
      <c r="AC67" s="87"/>
      <c r="AD67" s="85"/>
      <c r="AE67" s="86"/>
      <c r="AF67" s="86"/>
      <c r="AG67" s="86"/>
      <c r="AH67" s="86"/>
      <c r="AI67" s="86"/>
      <c r="AJ67" s="87"/>
      <c r="AK67" s="85"/>
      <c r="AL67" s="86"/>
      <c r="AM67" s="86"/>
      <c r="AN67" s="86"/>
      <c r="AO67" s="86"/>
      <c r="AP67" s="86"/>
      <c r="AQ67" s="87"/>
      <c r="AR67" s="85"/>
      <c r="AS67" s="86"/>
      <c r="AT67" s="86"/>
      <c r="AU67" s="86"/>
      <c r="AV67" s="86"/>
      <c r="AW67" s="86"/>
      <c r="AX67" s="87"/>
      <c r="AY67" s="85"/>
      <c r="AZ67" s="86"/>
      <c r="BA67" s="88"/>
      <c r="BB67" s="217"/>
      <c r="BC67" s="218"/>
      <c r="BD67" s="219"/>
      <c r="BE67" s="220"/>
      <c r="BF67" s="229"/>
      <c r="BG67" s="230"/>
      <c r="BH67" s="230"/>
      <c r="BI67" s="230"/>
      <c r="BJ67" s="231"/>
    </row>
    <row r="68" spans="2:62" ht="20.25" customHeight="1" x14ac:dyDescent="0.4">
      <c r="B68" s="307"/>
      <c r="C68" s="164"/>
      <c r="D68" s="165"/>
      <c r="E68" s="130"/>
      <c r="F68" s="131">
        <f>C67</f>
        <v>0</v>
      </c>
      <c r="G68" s="130"/>
      <c r="H68" s="131">
        <f>I67</f>
        <v>0</v>
      </c>
      <c r="I68" s="223"/>
      <c r="J68" s="224"/>
      <c r="K68" s="227"/>
      <c r="L68" s="228"/>
      <c r="M68" s="228"/>
      <c r="N68" s="165"/>
      <c r="O68" s="264"/>
      <c r="P68" s="265"/>
      <c r="Q68" s="265"/>
      <c r="R68" s="265"/>
      <c r="S68" s="266"/>
      <c r="T68" s="148" t="s">
        <v>210</v>
      </c>
      <c r="U68" s="99"/>
      <c r="V68" s="149"/>
      <c r="W68" s="135" t="str">
        <f>IF(W67="","",VLOOKUP(W67,シフト記号表!$C$6:$L$47,10,FALSE))</f>
        <v/>
      </c>
      <c r="X68" s="136" t="str">
        <f>IF(X67="","",VLOOKUP(X67,シフト記号表!$C$6:$L$47,10,FALSE))</f>
        <v/>
      </c>
      <c r="Y68" s="136" t="str">
        <f>IF(Y67="","",VLOOKUP(Y67,シフト記号表!$C$6:$L$47,10,FALSE))</f>
        <v/>
      </c>
      <c r="Z68" s="136" t="str">
        <f>IF(Z67="","",VLOOKUP(Z67,シフト記号表!$C$6:$L$47,10,FALSE))</f>
        <v/>
      </c>
      <c r="AA68" s="136" t="str">
        <f>IF(AA67="","",VLOOKUP(AA67,シフト記号表!$C$6:$L$47,10,FALSE))</f>
        <v/>
      </c>
      <c r="AB68" s="136" t="str">
        <f>IF(AB67="","",VLOOKUP(AB67,シフト記号表!$C$6:$L$47,10,FALSE))</f>
        <v/>
      </c>
      <c r="AC68" s="137" t="str">
        <f>IF(AC67="","",VLOOKUP(AC67,シフト記号表!$C$6:$L$47,10,FALSE))</f>
        <v/>
      </c>
      <c r="AD68" s="135" t="str">
        <f>IF(AD67="","",VLOOKUP(AD67,シフト記号表!$C$6:$L$47,10,FALSE))</f>
        <v/>
      </c>
      <c r="AE68" s="136" t="str">
        <f>IF(AE67="","",VLOOKUP(AE67,シフト記号表!$C$6:$L$47,10,FALSE))</f>
        <v/>
      </c>
      <c r="AF68" s="136" t="str">
        <f>IF(AF67="","",VLOOKUP(AF67,シフト記号表!$C$6:$L$47,10,FALSE))</f>
        <v/>
      </c>
      <c r="AG68" s="136" t="str">
        <f>IF(AG67="","",VLOOKUP(AG67,シフト記号表!$C$6:$L$47,10,FALSE))</f>
        <v/>
      </c>
      <c r="AH68" s="136" t="str">
        <f>IF(AH67="","",VLOOKUP(AH67,シフト記号表!$C$6:$L$47,10,FALSE))</f>
        <v/>
      </c>
      <c r="AI68" s="136" t="str">
        <f>IF(AI67="","",VLOOKUP(AI67,シフト記号表!$C$6:$L$47,10,FALSE))</f>
        <v/>
      </c>
      <c r="AJ68" s="137" t="str">
        <f>IF(AJ67="","",VLOOKUP(AJ67,シフト記号表!$C$6:$L$47,10,FALSE))</f>
        <v/>
      </c>
      <c r="AK68" s="135" t="str">
        <f>IF(AK67="","",VLOOKUP(AK67,シフト記号表!$C$6:$L$47,10,FALSE))</f>
        <v/>
      </c>
      <c r="AL68" s="136" t="str">
        <f>IF(AL67="","",VLOOKUP(AL67,シフト記号表!$C$6:$L$47,10,FALSE))</f>
        <v/>
      </c>
      <c r="AM68" s="136" t="str">
        <f>IF(AM67="","",VLOOKUP(AM67,シフト記号表!$C$6:$L$47,10,FALSE))</f>
        <v/>
      </c>
      <c r="AN68" s="136" t="str">
        <f>IF(AN67="","",VLOOKUP(AN67,シフト記号表!$C$6:$L$47,10,FALSE))</f>
        <v/>
      </c>
      <c r="AO68" s="136" t="str">
        <f>IF(AO67="","",VLOOKUP(AO67,シフト記号表!$C$6:$L$47,10,FALSE))</f>
        <v/>
      </c>
      <c r="AP68" s="136" t="str">
        <f>IF(AP67="","",VLOOKUP(AP67,シフト記号表!$C$6:$L$47,10,FALSE))</f>
        <v/>
      </c>
      <c r="AQ68" s="137" t="str">
        <f>IF(AQ67="","",VLOOKUP(AQ67,シフト記号表!$C$6:$L$47,10,FALSE))</f>
        <v/>
      </c>
      <c r="AR68" s="135" t="str">
        <f>IF(AR67="","",VLOOKUP(AR67,シフト記号表!$C$6:$L$47,10,FALSE))</f>
        <v/>
      </c>
      <c r="AS68" s="136" t="str">
        <f>IF(AS67="","",VLOOKUP(AS67,シフト記号表!$C$6:$L$47,10,FALSE))</f>
        <v/>
      </c>
      <c r="AT68" s="136" t="str">
        <f>IF(AT67="","",VLOOKUP(AT67,シフト記号表!$C$6:$L$47,10,FALSE))</f>
        <v/>
      </c>
      <c r="AU68" s="136" t="str">
        <f>IF(AU67="","",VLOOKUP(AU67,シフト記号表!$C$6:$L$47,10,FALSE))</f>
        <v/>
      </c>
      <c r="AV68" s="136" t="str">
        <f>IF(AV67="","",VLOOKUP(AV67,シフト記号表!$C$6:$L$47,10,FALSE))</f>
        <v/>
      </c>
      <c r="AW68" s="136" t="str">
        <f>IF(AW67="","",VLOOKUP(AW67,シフト記号表!$C$6:$L$47,10,FALSE))</f>
        <v/>
      </c>
      <c r="AX68" s="137" t="str">
        <f>IF(AX67="","",VLOOKUP(AX67,シフト記号表!$C$6:$L$47,10,FALSE))</f>
        <v/>
      </c>
      <c r="AY68" s="135" t="str">
        <f>IF(AY67="","",VLOOKUP(AY67,シフト記号表!$C$6:$L$47,10,FALSE))</f>
        <v/>
      </c>
      <c r="AZ68" s="136" t="str">
        <f>IF(AZ67="","",VLOOKUP(AZ67,シフト記号表!$C$6:$L$47,10,FALSE))</f>
        <v/>
      </c>
      <c r="BA68" s="136" t="str">
        <f>IF(BA67="","",VLOOKUP(BA67,シフト記号表!$C$6:$L$47,10,FALSE))</f>
        <v/>
      </c>
      <c r="BB68" s="235">
        <f>IF($BE$3="４週",SUM(W68:AX68),IF($BE$3="暦月",SUM(W68:BA68),""))</f>
        <v>0</v>
      </c>
      <c r="BC68" s="236"/>
      <c r="BD68" s="237">
        <f>IF($BE$3="４週",BB68/4,IF($BE$3="暦月",(BB68/($BE$8/7)),""))</f>
        <v>0</v>
      </c>
      <c r="BE68" s="236"/>
      <c r="BF68" s="232"/>
      <c r="BG68" s="233"/>
      <c r="BH68" s="233"/>
      <c r="BI68" s="233"/>
      <c r="BJ68" s="234"/>
    </row>
    <row r="69" spans="2:62" ht="20.25" customHeight="1" x14ac:dyDescent="0.4">
      <c r="B69" s="306">
        <f>B67+1</f>
        <v>27</v>
      </c>
      <c r="C69" s="162"/>
      <c r="D69" s="163"/>
      <c r="E69" s="130"/>
      <c r="F69" s="131"/>
      <c r="G69" s="130"/>
      <c r="H69" s="131"/>
      <c r="I69" s="221"/>
      <c r="J69" s="222"/>
      <c r="K69" s="225"/>
      <c r="L69" s="226"/>
      <c r="M69" s="226"/>
      <c r="N69" s="163"/>
      <c r="O69" s="264"/>
      <c r="P69" s="265"/>
      <c r="Q69" s="265"/>
      <c r="R69" s="265"/>
      <c r="S69" s="266"/>
      <c r="T69" s="147" t="s">
        <v>18</v>
      </c>
      <c r="V69" s="98"/>
      <c r="W69" s="85"/>
      <c r="X69" s="86"/>
      <c r="Y69" s="86"/>
      <c r="Z69" s="86"/>
      <c r="AA69" s="86"/>
      <c r="AB69" s="86"/>
      <c r="AC69" s="87"/>
      <c r="AD69" s="85"/>
      <c r="AE69" s="86"/>
      <c r="AF69" s="86"/>
      <c r="AG69" s="86"/>
      <c r="AH69" s="86"/>
      <c r="AI69" s="86"/>
      <c r="AJ69" s="87"/>
      <c r="AK69" s="85"/>
      <c r="AL69" s="86"/>
      <c r="AM69" s="86"/>
      <c r="AN69" s="86"/>
      <c r="AO69" s="86"/>
      <c r="AP69" s="86"/>
      <c r="AQ69" s="87"/>
      <c r="AR69" s="85"/>
      <c r="AS69" s="86"/>
      <c r="AT69" s="86"/>
      <c r="AU69" s="86"/>
      <c r="AV69" s="86"/>
      <c r="AW69" s="86"/>
      <c r="AX69" s="87"/>
      <c r="AY69" s="85"/>
      <c r="AZ69" s="86"/>
      <c r="BA69" s="88"/>
      <c r="BB69" s="217"/>
      <c r="BC69" s="218"/>
      <c r="BD69" s="219"/>
      <c r="BE69" s="220"/>
      <c r="BF69" s="229"/>
      <c r="BG69" s="230"/>
      <c r="BH69" s="230"/>
      <c r="BI69" s="230"/>
      <c r="BJ69" s="231"/>
    </row>
    <row r="70" spans="2:62" ht="20.25" customHeight="1" x14ac:dyDescent="0.4">
      <c r="B70" s="307"/>
      <c r="C70" s="164"/>
      <c r="D70" s="165"/>
      <c r="E70" s="130"/>
      <c r="F70" s="131">
        <f>C69</f>
        <v>0</v>
      </c>
      <c r="G70" s="130"/>
      <c r="H70" s="131">
        <f>I69</f>
        <v>0</v>
      </c>
      <c r="I70" s="223"/>
      <c r="J70" s="224"/>
      <c r="K70" s="227"/>
      <c r="L70" s="228"/>
      <c r="M70" s="228"/>
      <c r="N70" s="165"/>
      <c r="O70" s="264"/>
      <c r="P70" s="265"/>
      <c r="Q70" s="265"/>
      <c r="R70" s="265"/>
      <c r="S70" s="266"/>
      <c r="T70" s="148" t="s">
        <v>210</v>
      </c>
      <c r="U70" s="99"/>
      <c r="V70" s="149"/>
      <c r="W70" s="135" t="str">
        <f>IF(W69="","",VLOOKUP(W69,シフト記号表!$C$6:$L$47,10,FALSE))</f>
        <v/>
      </c>
      <c r="X70" s="136" t="str">
        <f>IF(X69="","",VLOOKUP(X69,シフト記号表!$C$6:$L$47,10,FALSE))</f>
        <v/>
      </c>
      <c r="Y70" s="136" t="str">
        <f>IF(Y69="","",VLOOKUP(Y69,シフト記号表!$C$6:$L$47,10,FALSE))</f>
        <v/>
      </c>
      <c r="Z70" s="136" t="str">
        <f>IF(Z69="","",VLOOKUP(Z69,シフト記号表!$C$6:$L$47,10,FALSE))</f>
        <v/>
      </c>
      <c r="AA70" s="136" t="str">
        <f>IF(AA69="","",VLOOKUP(AA69,シフト記号表!$C$6:$L$47,10,FALSE))</f>
        <v/>
      </c>
      <c r="AB70" s="136" t="str">
        <f>IF(AB69="","",VLOOKUP(AB69,シフト記号表!$C$6:$L$47,10,FALSE))</f>
        <v/>
      </c>
      <c r="AC70" s="137" t="str">
        <f>IF(AC69="","",VLOOKUP(AC69,シフト記号表!$C$6:$L$47,10,FALSE))</f>
        <v/>
      </c>
      <c r="AD70" s="135" t="str">
        <f>IF(AD69="","",VLOOKUP(AD69,シフト記号表!$C$6:$L$47,10,FALSE))</f>
        <v/>
      </c>
      <c r="AE70" s="136" t="str">
        <f>IF(AE69="","",VLOOKUP(AE69,シフト記号表!$C$6:$L$47,10,FALSE))</f>
        <v/>
      </c>
      <c r="AF70" s="136" t="str">
        <f>IF(AF69="","",VLOOKUP(AF69,シフト記号表!$C$6:$L$47,10,FALSE))</f>
        <v/>
      </c>
      <c r="AG70" s="136" t="str">
        <f>IF(AG69="","",VLOOKUP(AG69,シフト記号表!$C$6:$L$47,10,FALSE))</f>
        <v/>
      </c>
      <c r="AH70" s="136" t="str">
        <f>IF(AH69="","",VLOOKUP(AH69,シフト記号表!$C$6:$L$47,10,FALSE))</f>
        <v/>
      </c>
      <c r="AI70" s="136" t="str">
        <f>IF(AI69="","",VLOOKUP(AI69,シフト記号表!$C$6:$L$47,10,FALSE))</f>
        <v/>
      </c>
      <c r="AJ70" s="137" t="str">
        <f>IF(AJ69="","",VLOOKUP(AJ69,シフト記号表!$C$6:$L$47,10,FALSE))</f>
        <v/>
      </c>
      <c r="AK70" s="135" t="str">
        <f>IF(AK69="","",VLOOKUP(AK69,シフト記号表!$C$6:$L$47,10,FALSE))</f>
        <v/>
      </c>
      <c r="AL70" s="136" t="str">
        <f>IF(AL69="","",VLOOKUP(AL69,シフト記号表!$C$6:$L$47,10,FALSE))</f>
        <v/>
      </c>
      <c r="AM70" s="136" t="str">
        <f>IF(AM69="","",VLOOKUP(AM69,シフト記号表!$C$6:$L$47,10,FALSE))</f>
        <v/>
      </c>
      <c r="AN70" s="136" t="str">
        <f>IF(AN69="","",VLOOKUP(AN69,シフト記号表!$C$6:$L$47,10,FALSE))</f>
        <v/>
      </c>
      <c r="AO70" s="136" t="str">
        <f>IF(AO69="","",VLOOKUP(AO69,シフト記号表!$C$6:$L$47,10,FALSE))</f>
        <v/>
      </c>
      <c r="AP70" s="136" t="str">
        <f>IF(AP69="","",VLOOKUP(AP69,シフト記号表!$C$6:$L$47,10,FALSE))</f>
        <v/>
      </c>
      <c r="AQ70" s="137" t="str">
        <f>IF(AQ69="","",VLOOKUP(AQ69,シフト記号表!$C$6:$L$47,10,FALSE))</f>
        <v/>
      </c>
      <c r="AR70" s="135" t="str">
        <f>IF(AR69="","",VLOOKUP(AR69,シフト記号表!$C$6:$L$47,10,FALSE))</f>
        <v/>
      </c>
      <c r="AS70" s="136" t="str">
        <f>IF(AS69="","",VLOOKUP(AS69,シフト記号表!$C$6:$L$47,10,FALSE))</f>
        <v/>
      </c>
      <c r="AT70" s="136" t="str">
        <f>IF(AT69="","",VLOOKUP(AT69,シフト記号表!$C$6:$L$47,10,FALSE))</f>
        <v/>
      </c>
      <c r="AU70" s="136" t="str">
        <f>IF(AU69="","",VLOOKUP(AU69,シフト記号表!$C$6:$L$47,10,FALSE))</f>
        <v/>
      </c>
      <c r="AV70" s="136" t="str">
        <f>IF(AV69="","",VLOOKUP(AV69,シフト記号表!$C$6:$L$47,10,FALSE))</f>
        <v/>
      </c>
      <c r="AW70" s="136" t="str">
        <f>IF(AW69="","",VLOOKUP(AW69,シフト記号表!$C$6:$L$47,10,FALSE))</f>
        <v/>
      </c>
      <c r="AX70" s="137" t="str">
        <f>IF(AX69="","",VLOOKUP(AX69,シフト記号表!$C$6:$L$47,10,FALSE))</f>
        <v/>
      </c>
      <c r="AY70" s="135" t="str">
        <f>IF(AY69="","",VLOOKUP(AY69,シフト記号表!$C$6:$L$47,10,FALSE))</f>
        <v/>
      </c>
      <c r="AZ70" s="136" t="str">
        <f>IF(AZ69="","",VLOOKUP(AZ69,シフト記号表!$C$6:$L$47,10,FALSE))</f>
        <v/>
      </c>
      <c r="BA70" s="136" t="str">
        <f>IF(BA69="","",VLOOKUP(BA69,シフト記号表!$C$6:$L$47,10,FALSE))</f>
        <v/>
      </c>
      <c r="BB70" s="235">
        <f>IF($BE$3="４週",SUM(W70:AX70),IF($BE$3="暦月",SUM(W70:BA70),""))</f>
        <v>0</v>
      </c>
      <c r="BC70" s="236"/>
      <c r="BD70" s="237">
        <f>IF($BE$3="４週",BB70/4,IF($BE$3="暦月",(BB70/($BE$8/7)),""))</f>
        <v>0</v>
      </c>
      <c r="BE70" s="236"/>
      <c r="BF70" s="232"/>
      <c r="BG70" s="233"/>
      <c r="BH70" s="233"/>
      <c r="BI70" s="233"/>
      <c r="BJ70" s="234"/>
    </row>
    <row r="71" spans="2:62" ht="20.25" customHeight="1" x14ac:dyDescent="0.4">
      <c r="B71" s="306">
        <f>B69+1</f>
        <v>28</v>
      </c>
      <c r="C71" s="162"/>
      <c r="D71" s="163"/>
      <c r="E71" s="130"/>
      <c r="F71" s="131"/>
      <c r="G71" s="130"/>
      <c r="H71" s="131"/>
      <c r="I71" s="221"/>
      <c r="J71" s="222"/>
      <c r="K71" s="225"/>
      <c r="L71" s="226"/>
      <c r="M71" s="226"/>
      <c r="N71" s="163"/>
      <c r="O71" s="264"/>
      <c r="P71" s="265"/>
      <c r="Q71" s="265"/>
      <c r="R71" s="265"/>
      <c r="S71" s="266"/>
      <c r="T71" s="147" t="s">
        <v>18</v>
      </c>
      <c r="V71" s="98"/>
      <c r="W71" s="85"/>
      <c r="X71" s="86"/>
      <c r="Y71" s="86"/>
      <c r="Z71" s="86"/>
      <c r="AA71" s="86"/>
      <c r="AB71" s="86"/>
      <c r="AC71" s="87"/>
      <c r="AD71" s="85"/>
      <c r="AE71" s="86"/>
      <c r="AF71" s="86"/>
      <c r="AG71" s="86"/>
      <c r="AH71" s="86"/>
      <c r="AI71" s="86"/>
      <c r="AJ71" s="87"/>
      <c r="AK71" s="85"/>
      <c r="AL71" s="86"/>
      <c r="AM71" s="86"/>
      <c r="AN71" s="86"/>
      <c r="AO71" s="86"/>
      <c r="AP71" s="86"/>
      <c r="AQ71" s="87"/>
      <c r="AR71" s="85"/>
      <c r="AS71" s="86"/>
      <c r="AT71" s="86"/>
      <c r="AU71" s="86"/>
      <c r="AV71" s="86"/>
      <c r="AW71" s="86"/>
      <c r="AX71" s="87"/>
      <c r="AY71" s="85"/>
      <c r="AZ71" s="86"/>
      <c r="BA71" s="88"/>
      <c r="BB71" s="217"/>
      <c r="BC71" s="218"/>
      <c r="BD71" s="219"/>
      <c r="BE71" s="220"/>
      <c r="BF71" s="229"/>
      <c r="BG71" s="230"/>
      <c r="BH71" s="230"/>
      <c r="BI71" s="230"/>
      <c r="BJ71" s="231"/>
    </row>
    <row r="72" spans="2:62" ht="20.25" customHeight="1" x14ac:dyDescent="0.4">
      <c r="B72" s="307"/>
      <c r="C72" s="164"/>
      <c r="D72" s="165"/>
      <c r="E72" s="130"/>
      <c r="F72" s="131">
        <f>C71</f>
        <v>0</v>
      </c>
      <c r="G72" s="130"/>
      <c r="H72" s="131">
        <f>I71</f>
        <v>0</v>
      </c>
      <c r="I72" s="223"/>
      <c r="J72" s="224"/>
      <c r="K72" s="227"/>
      <c r="L72" s="228"/>
      <c r="M72" s="228"/>
      <c r="N72" s="165"/>
      <c r="O72" s="264"/>
      <c r="P72" s="265"/>
      <c r="Q72" s="265"/>
      <c r="R72" s="265"/>
      <c r="S72" s="266"/>
      <c r="T72" s="148" t="s">
        <v>210</v>
      </c>
      <c r="U72" s="99"/>
      <c r="V72" s="149"/>
      <c r="W72" s="135" t="str">
        <f>IF(W71="","",VLOOKUP(W71,シフト記号表!$C$6:$L$47,10,FALSE))</f>
        <v/>
      </c>
      <c r="X72" s="136" t="str">
        <f>IF(X71="","",VLOOKUP(X71,シフト記号表!$C$6:$L$47,10,FALSE))</f>
        <v/>
      </c>
      <c r="Y72" s="136" t="str">
        <f>IF(Y71="","",VLOOKUP(Y71,シフト記号表!$C$6:$L$47,10,FALSE))</f>
        <v/>
      </c>
      <c r="Z72" s="136" t="str">
        <f>IF(Z71="","",VLOOKUP(Z71,シフト記号表!$C$6:$L$47,10,FALSE))</f>
        <v/>
      </c>
      <c r="AA72" s="136" t="str">
        <f>IF(AA71="","",VLOOKUP(AA71,シフト記号表!$C$6:$L$47,10,FALSE))</f>
        <v/>
      </c>
      <c r="AB72" s="136" t="str">
        <f>IF(AB71="","",VLOOKUP(AB71,シフト記号表!$C$6:$L$47,10,FALSE))</f>
        <v/>
      </c>
      <c r="AC72" s="137" t="str">
        <f>IF(AC71="","",VLOOKUP(AC71,シフト記号表!$C$6:$L$47,10,FALSE))</f>
        <v/>
      </c>
      <c r="AD72" s="135" t="str">
        <f>IF(AD71="","",VLOOKUP(AD71,シフト記号表!$C$6:$L$47,10,FALSE))</f>
        <v/>
      </c>
      <c r="AE72" s="136" t="str">
        <f>IF(AE71="","",VLOOKUP(AE71,シフト記号表!$C$6:$L$47,10,FALSE))</f>
        <v/>
      </c>
      <c r="AF72" s="136" t="str">
        <f>IF(AF71="","",VLOOKUP(AF71,シフト記号表!$C$6:$L$47,10,FALSE))</f>
        <v/>
      </c>
      <c r="AG72" s="136" t="str">
        <f>IF(AG71="","",VLOOKUP(AG71,シフト記号表!$C$6:$L$47,10,FALSE))</f>
        <v/>
      </c>
      <c r="AH72" s="136" t="str">
        <f>IF(AH71="","",VLOOKUP(AH71,シフト記号表!$C$6:$L$47,10,FALSE))</f>
        <v/>
      </c>
      <c r="AI72" s="136" t="str">
        <f>IF(AI71="","",VLOOKUP(AI71,シフト記号表!$C$6:$L$47,10,FALSE))</f>
        <v/>
      </c>
      <c r="AJ72" s="137" t="str">
        <f>IF(AJ71="","",VLOOKUP(AJ71,シフト記号表!$C$6:$L$47,10,FALSE))</f>
        <v/>
      </c>
      <c r="AK72" s="135" t="str">
        <f>IF(AK71="","",VLOOKUP(AK71,シフト記号表!$C$6:$L$47,10,FALSE))</f>
        <v/>
      </c>
      <c r="AL72" s="136" t="str">
        <f>IF(AL71="","",VLOOKUP(AL71,シフト記号表!$C$6:$L$47,10,FALSE))</f>
        <v/>
      </c>
      <c r="AM72" s="136" t="str">
        <f>IF(AM71="","",VLOOKUP(AM71,シフト記号表!$C$6:$L$47,10,FALSE))</f>
        <v/>
      </c>
      <c r="AN72" s="136" t="str">
        <f>IF(AN71="","",VLOOKUP(AN71,シフト記号表!$C$6:$L$47,10,FALSE))</f>
        <v/>
      </c>
      <c r="AO72" s="136" t="str">
        <f>IF(AO71="","",VLOOKUP(AO71,シフト記号表!$C$6:$L$47,10,FALSE))</f>
        <v/>
      </c>
      <c r="AP72" s="136" t="str">
        <f>IF(AP71="","",VLOOKUP(AP71,シフト記号表!$C$6:$L$47,10,FALSE))</f>
        <v/>
      </c>
      <c r="AQ72" s="137" t="str">
        <f>IF(AQ71="","",VLOOKUP(AQ71,シフト記号表!$C$6:$L$47,10,FALSE))</f>
        <v/>
      </c>
      <c r="AR72" s="135" t="str">
        <f>IF(AR71="","",VLOOKUP(AR71,シフト記号表!$C$6:$L$47,10,FALSE))</f>
        <v/>
      </c>
      <c r="AS72" s="136" t="str">
        <f>IF(AS71="","",VLOOKUP(AS71,シフト記号表!$C$6:$L$47,10,FALSE))</f>
        <v/>
      </c>
      <c r="AT72" s="136" t="str">
        <f>IF(AT71="","",VLOOKUP(AT71,シフト記号表!$C$6:$L$47,10,FALSE))</f>
        <v/>
      </c>
      <c r="AU72" s="136" t="str">
        <f>IF(AU71="","",VLOOKUP(AU71,シフト記号表!$C$6:$L$47,10,FALSE))</f>
        <v/>
      </c>
      <c r="AV72" s="136" t="str">
        <f>IF(AV71="","",VLOOKUP(AV71,シフト記号表!$C$6:$L$47,10,FALSE))</f>
        <v/>
      </c>
      <c r="AW72" s="136" t="str">
        <f>IF(AW71="","",VLOOKUP(AW71,シフト記号表!$C$6:$L$47,10,FALSE))</f>
        <v/>
      </c>
      <c r="AX72" s="137" t="str">
        <f>IF(AX71="","",VLOOKUP(AX71,シフト記号表!$C$6:$L$47,10,FALSE))</f>
        <v/>
      </c>
      <c r="AY72" s="135" t="str">
        <f>IF(AY71="","",VLOOKUP(AY71,シフト記号表!$C$6:$L$47,10,FALSE))</f>
        <v/>
      </c>
      <c r="AZ72" s="136" t="str">
        <f>IF(AZ71="","",VLOOKUP(AZ71,シフト記号表!$C$6:$L$47,10,FALSE))</f>
        <v/>
      </c>
      <c r="BA72" s="136" t="str">
        <f>IF(BA71="","",VLOOKUP(BA71,シフト記号表!$C$6:$L$47,10,FALSE))</f>
        <v/>
      </c>
      <c r="BB72" s="235">
        <f>IF($BE$3="４週",SUM(W72:AX72),IF($BE$3="暦月",SUM(W72:BA72),""))</f>
        <v>0</v>
      </c>
      <c r="BC72" s="236"/>
      <c r="BD72" s="237">
        <f>IF($BE$3="４週",BB72/4,IF($BE$3="暦月",(BB72/($BE$8/7)),""))</f>
        <v>0</v>
      </c>
      <c r="BE72" s="236"/>
      <c r="BF72" s="232"/>
      <c r="BG72" s="233"/>
      <c r="BH72" s="233"/>
      <c r="BI72" s="233"/>
      <c r="BJ72" s="234"/>
    </row>
    <row r="73" spans="2:62" ht="20.25" customHeight="1" x14ac:dyDescent="0.4">
      <c r="B73" s="306">
        <f>B71+1</f>
        <v>29</v>
      </c>
      <c r="C73" s="162"/>
      <c r="D73" s="163"/>
      <c r="E73" s="130"/>
      <c r="F73" s="131"/>
      <c r="G73" s="130"/>
      <c r="H73" s="131"/>
      <c r="I73" s="221"/>
      <c r="J73" s="222"/>
      <c r="K73" s="225"/>
      <c r="L73" s="226"/>
      <c r="M73" s="226"/>
      <c r="N73" s="163"/>
      <c r="O73" s="264"/>
      <c r="P73" s="265"/>
      <c r="Q73" s="265"/>
      <c r="R73" s="265"/>
      <c r="S73" s="266"/>
      <c r="T73" s="147" t="s">
        <v>18</v>
      </c>
      <c r="V73" s="98"/>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217"/>
      <c r="BC73" s="218"/>
      <c r="BD73" s="219"/>
      <c r="BE73" s="220"/>
      <c r="BF73" s="229"/>
      <c r="BG73" s="230"/>
      <c r="BH73" s="230"/>
      <c r="BI73" s="230"/>
      <c r="BJ73" s="231"/>
    </row>
    <row r="74" spans="2:62" ht="20.25" customHeight="1" x14ac:dyDescent="0.4">
      <c r="B74" s="307"/>
      <c r="C74" s="297"/>
      <c r="D74" s="298"/>
      <c r="E74" s="158"/>
      <c r="F74" s="159">
        <f>C73</f>
        <v>0</v>
      </c>
      <c r="G74" s="158"/>
      <c r="H74" s="159">
        <f>I73</f>
        <v>0</v>
      </c>
      <c r="I74" s="299"/>
      <c r="J74" s="300"/>
      <c r="K74" s="301"/>
      <c r="L74" s="302"/>
      <c r="M74" s="302"/>
      <c r="N74" s="298"/>
      <c r="O74" s="264"/>
      <c r="P74" s="265"/>
      <c r="Q74" s="265"/>
      <c r="R74" s="265"/>
      <c r="S74" s="266"/>
      <c r="T74" s="148" t="s">
        <v>210</v>
      </c>
      <c r="U74" s="99"/>
      <c r="V74" s="149"/>
      <c r="W74" s="135" t="str">
        <f>IF(W73="","",VLOOKUP(W73,シフト記号表!$C$6:$L$47,10,FALSE))</f>
        <v/>
      </c>
      <c r="X74" s="136" t="str">
        <f>IF(X73="","",VLOOKUP(X73,シフト記号表!$C$6:$L$47,10,FALSE))</f>
        <v/>
      </c>
      <c r="Y74" s="136" t="str">
        <f>IF(Y73="","",VLOOKUP(Y73,シフト記号表!$C$6:$L$47,10,FALSE))</f>
        <v/>
      </c>
      <c r="Z74" s="136" t="str">
        <f>IF(Z73="","",VLOOKUP(Z73,シフト記号表!$C$6:$L$47,10,FALSE))</f>
        <v/>
      </c>
      <c r="AA74" s="136" t="str">
        <f>IF(AA73="","",VLOOKUP(AA73,シフト記号表!$C$6:$L$47,10,FALSE))</f>
        <v/>
      </c>
      <c r="AB74" s="136" t="str">
        <f>IF(AB73="","",VLOOKUP(AB73,シフト記号表!$C$6:$L$47,10,FALSE))</f>
        <v/>
      </c>
      <c r="AC74" s="137" t="str">
        <f>IF(AC73="","",VLOOKUP(AC73,シフト記号表!$C$6:$L$47,10,FALSE))</f>
        <v/>
      </c>
      <c r="AD74" s="135" t="str">
        <f>IF(AD73="","",VLOOKUP(AD73,シフト記号表!$C$6:$L$47,10,FALSE))</f>
        <v/>
      </c>
      <c r="AE74" s="136" t="str">
        <f>IF(AE73="","",VLOOKUP(AE73,シフト記号表!$C$6:$L$47,10,FALSE))</f>
        <v/>
      </c>
      <c r="AF74" s="136" t="str">
        <f>IF(AF73="","",VLOOKUP(AF73,シフト記号表!$C$6:$L$47,10,FALSE))</f>
        <v/>
      </c>
      <c r="AG74" s="136" t="str">
        <f>IF(AG73="","",VLOOKUP(AG73,シフト記号表!$C$6:$L$47,10,FALSE))</f>
        <v/>
      </c>
      <c r="AH74" s="136" t="str">
        <f>IF(AH73="","",VLOOKUP(AH73,シフト記号表!$C$6:$L$47,10,FALSE))</f>
        <v/>
      </c>
      <c r="AI74" s="136" t="str">
        <f>IF(AI73="","",VLOOKUP(AI73,シフト記号表!$C$6:$L$47,10,FALSE))</f>
        <v/>
      </c>
      <c r="AJ74" s="137" t="str">
        <f>IF(AJ73="","",VLOOKUP(AJ73,シフト記号表!$C$6:$L$47,10,FALSE))</f>
        <v/>
      </c>
      <c r="AK74" s="135" t="str">
        <f>IF(AK73="","",VLOOKUP(AK73,シフト記号表!$C$6:$L$47,10,FALSE))</f>
        <v/>
      </c>
      <c r="AL74" s="136" t="str">
        <f>IF(AL73="","",VLOOKUP(AL73,シフト記号表!$C$6:$L$47,10,FALSE))</f>
        <v/>
      </c>
      <c r="AM74" s="136" t="str">
        <f>IF(AM73="","",VLOOKUP(AM73,シフト記号表!$C$6:$L$47,10,FALSE))</f>
        <v/>
      </c>
      <c r="AN74" s="136" t="str">
        <f>IF(AN73="","",VLOOKUP(AN73,シフト記号表!$C$6:$L$47,10,FALSE))</f>
        <v/>
      </c>
      <c r="AO74" s="136" t="str">
        <f>IF(AO73="","",VLOOKUP(AO73,シフト記号表!$C$6:$L$47,10,FALSE))</f>
        <v/>
      </c>
      <c r="AP74" s="136" t="str">
        <f>IF(AP73="","",VLOOKUP(AP73,シフト記号表!$C$6:$L$47,10,FALSE))</f>
        <v/>
      </c>
      <c r="AQ74" s="137" t="str">
        <f>IF(AQ73="","",VLOOKUP(AQ73,シフト記号表!$C$6:$L$47,10,FALSE))</f>
        <v/>
      </c>
      <c r="AR74" s="135" t="str">
        <f>IF(AR73="","",VLOOKUP(AR73,シフト記号表!$C$6:$L$47,10,FALSE))</f>
        <v/>
      </c>
      <c r="AS74" s="136" t="str">
        <f>IF(AS73="","",VLOOKUP(AS73,シフト記号表!$C$6:$L$47,10,FALSE))</f>
        <v/>
      </c>
      <c r="AT74" s="136" t="str">
        <f>IF(AT73="","",VLOOKUP(AT73,シフト記号表!$C$6:$L$47,10,FALSE))</f>
        <v/>
      </c>
      <c r="AU74" s="136" t="str">
        <f>IF(AU73="","",VLOOKUP(AU73,シフト記号表!$C$6:$L$47,10,FALSE))</f>
        <v/>
      </c>
      <c r="AV74" s="136" t="str">
        <f>IF(AV73="","",VLOOKUP(AV73,シフト記号表!$C$6:$L$47,10,FALSE))</f>
        <v/>
      </c>
      <c r="AW74" s="136" t="str">
        <f>IF(AW73="","",VLOOKUP(AW73,シフト記号表!$C$6:$L$47,10,FALSE))</f>
        <v/>
      </c>
      <c r="AX74" s="137" t="str">
        <f>IF(AX73="","",VLOOKUP(AX73,シフト記号表!$C$6:$L$47,10,FALSE))</f>
        <v/>
      </c>
      <c r="AY74" s="135" t="str">
        <f>IF(AY73="","",VLOOKUP(AY73,シフト記号表!$C$6:$L$47,10,FALSE))</f>
        <v/>
      </c>
      <c r="AZ74" s="136" t="str">
        <f>IF(AZ73="","",VLOOKUP(AZ73,シフト記号表!$C$6:$L$47,10,FALSE))</f>
        <v/>
      </c>
      <c r="BA74" s="136"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6">
        <f>B73+1</f>
        <v>30</v>
      </c>
      <c r="C75" s="162"/>
      <c r="D75" s="163"/>
      <c r="E75" s="130"/>
      <c r="F75" s="131"/>
      <c r="G75" s="130"/>
      <c r="H75" s="131"/>
      <c r="I75" s="221"/>
      <c r="J75" s="222"/>
      <c r="K75" s="225"/>
      <c r="L75" s="226"/>
      <c r="M75" s="226"/>
      <c r="N75" s="163"/>
      <c r="O75" s="264"/>
      <c r="P75" s="265"/>
      <c r="Q75" s="265"/>
      <c r="R75" s="265"/>
      <c r="S75" s="266"/>
      <c r="T75" s="147" t="s">
        <v>18</v>
      </c>
      <c r="V75" s="98"/>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217"/>
      <c r="BC75" s="218"/>
      <c r="BD75" s="219"/>
      <c r="BE75" s="220"/>
      <c r="BF75" s="229"/>
      <c r="BG75" s="230"/>
      <c r="BH75" s="230"/>
      <c r="BI75" s="230"/>
      <c r="BJ75" s="231"/>
    </row>
    <row r="76" spans="2:62" ht="20.25" customHeight="1" x14ac:dyDescent="0.4">
      <c r="B76" s="307"/>
      <c r="C76" s="297"/>
      <c r="D76" s="298"/>
      <c r="E76" s="158"/>
      <c r="F76" s="159">
        <f>C75</f>
        <v>0</v>
      </c>
      <c r="G76" s="158"/>
      <c r="H76" s="159">
        <f>I75</f>
        <v>0</v>
      </c>
      <c r="I76" s="299"/>
      <c r="J76" s="300"/>
      <c r="K76" s="301"/>
      <c r="L76" s="302"/>
      <c r="M76" s="302"/>
      <c r="N76" s="298"/>
      <c r="O76" s="264"/>
      <c r="P76" s="265"/>
      <c r="Q76" s="265"/>
      <c r="R76" s="265"/>
      <c r="S76" s="266"/>
      <c r="T76" s="148" t="s">
        <v>210</v>
      </c>
      <c r="U76" s="99"/>
      <c r="V76" s="149"/>
      <c r="W76" s="135" t="str">
        <f>IF(W75="","",VLOOKUP(W75,シフト記号表!$C$6:$L$47,10,FALSE))</f>
        <v/>
      </c>
      <c r="X76" s="136" t="str">
        <f>IF(X75="","",VLOOKUP(X75,シフト記号表!$C$6:$L$47,10,FALSE))</f>
        <v/>
      </c>
      <c r="Y76" s="136" t="str">
        <f>IF(Y75="","",VLOOKUP(Y75,シフト記号表!$C$6:$L$47,10,FALSE))</f>
        <v/>
      </c>
      <c r="Z76" s="136" t="str">
        <f>IF(Z75="","",VLOOKUP(Z75,シフト記号表!$C$6:$L$47,10,FALSE))</f>
        <v/>
      </c>
      <c r="AA76" s="136" t="str">
        <f>IF(AA75="","",VLOOKUP(AA75,シフト記号表!$C$6:$L$47,10,FALSE))</f>
        <v/>
      </c>
      <c r="AB76" s="136" t="str">
        <f>IF(AB75="","",VLOOKUP(AB75,シフト記号表!$C$6:$L$47,10,FALSE))</f>
        <v/>
      </c>
      <c r="AC76" s="137" t="str">
        <f>IF(AC75="","",VLOOKUP(AC75,シフト記号表!$C$6:$L$47,10,FALSE))</f>
        <v/>
      </c>
      <c r="AD76" s="135" t="str">
        <f>IF(AD75="","",VLOOKUP(AD75,シフト記号表!$C$6:$L$47,10,FALSE))</f>
        <v/>
      </c>
      <c r="AE76" s="136" t="str">
        <f>IF(AE75="","",VLOOKUP(AE75,シフト記号表!$C$6:$L$47,10,FALSE))</f>
        <v/>
      </c>
      <c r="AF76" s="136" t="str">
        <f>IF(AF75="","",VLOOKUP(AF75,シフト記号表!$C$6:$L$47,10,FALSE))</f>
        <v/>
      </c>
      <c r="AG76" s="136" t="str">
        <f>IF(AG75="","",VLOOKUP(AG75,シフト記号表!$C$6:$L$47,10,FALSE))</f>
        <v/>
      </c>
      <c r="AH76" s="136" t="str">
        <f>IF(AH75="","",VLOOKUP(AH75,シフト記号表!$C$6:$L$47,10,FALSE))</f>
        <v/>
      </c>
      <c r="AI76" s="136" t="str">
        <f>IF(AI75="","",VLOOKUP(AI75,シフト記号表!$C$6:$L$47,10,FALSE))</f>
        <v/>
      </c>
      <c r="AJ76" s="137" t="str">
        <f>IF(AJ75="","",VLOOKUP(AJ75,シフト記号表!$C$6:$L$47,10,FALSE))</f>
        <v/>
      </c>
      <c r="AK76" s="135" t="str">
        <f>IF(AK75="","",VLOOKUP(AK75,シフト記号表!$C$6:$L$47,10,FALSE))</f>
        <v/>
      </c>
      <c r="AL76" s="136" t="str">
        <f>IF(AL75="","",VLOOKUP(AL75,シフト記号表!$C$6:$L$47,10,FALSE))</f>
        <v/>
      </c>
      <c r="AM76" s="136" t="str">
        <f>IF(AM75="","",VLOOKUP(AM75,シフト記号表!$C$6:$L$47,10,FALSE))</f>
        <v/>
      </c>
      <c r="AN76" s="136" t="str">
        <f>IF(AN75="","",VLOOKUP(AN75,シフト記号表!$C$6:$L$47,10,FALSE))</f>
        <v/>
      </c>
      <c r="AO76" s="136" t="str">
        <f>IF(AO75="","",VLOOKUP(AO75,シフト記号表!$C$6:$L$47,10,FALSE))</f>
        <v/>
      </c>
      <c r="AP76" s="136" t="str">
        <f>IF(AP75="","",VLOOKUP(AP75,シフト記号表!$C$6:$L$47,10,FALSE))</f>
        <v/>
      </c>
      <c r="AQ76" s="137" t="str">
        <f>IF(AQ75="","",VLOOKUP(AQ75,シフト記号表!$C$6:$L$47,10,FALSE))</f>
        <v/>
      </c>
      <c r="AR76" s="135" t="str">
        <f>IF(AR75="","",VLOOKUP(AR75,シフト記号表!$C$6:$L$47,10,FALSE))</f>
        <v/>
      </c>
      <c r="AS76" s="136" t="str">
        <f>IF(AS75="","",VLOOKUP(AS75,シフト記号表!$C$6:$L$47,10,FALSE))</f>
        <v/>
      </c>
      <c r="AT76" s="136" t="str">
        <f>IF(AT75="","",VLOOKUP(AT75,シフト記号表!$C$6:$L$47,10,FALSE))</f>
        <v/>
      </c>
      <c r="AU76" s="136" t="str">
        <f>IF(AU75="","",VLOOKUP(AU75,シフト記号表!$C$6:$L$47,10,FALSE))</f>
        <v/>
      </c>
      <c r="AV76" s="136" t="str">
        <f>IF(AV75="","",VLOOKUP(AV75,シフト記号表!$C$6:$L$47,10,FALSE))</f>
        <v/>
      </c>
      <c r="AW76" s="136" t="str">
        <f>IF(AW75="","",VLOOKUP(AW75,シフト記号表!$C$6:$L$47,10,FALSE))</f>
        <v/>
      </c>
      <c r="AX76" s="137" t="str">
        <f>IF(AX75="","",VLOOKUP(AX75,シフト記号表!$C$6:$L$47,10,FALSE))</f>
        <v/>
      </c>
      <c r="AY76" s="135" t="str">
        <f>IF(AY75="","",VLOOKUP(AY75,シフト記号表!$C$6:$L$47,10,FALSE))</f>
        <v/>
      </c>
      <c r="AZ76" s="136" t="str">
        <f>IF(AZ75="","",VLOOKUP(AZ75,シフト記号表!$C$6:$L$47,10,FALSE))</f>
        <v/>
      </c>
      <c r="BA76" s="136"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6">
        <f>B75+1</f>
        <v>31</v>
      </c>
      <c r="C77" s="162"/>
      <c r="D77" s="163"/>
      <c r="E77" s="130"/>
      <c r="F77" s="131"/>
      <c r="G77" s="130"/>
      <c r="H77" s="131"/>
      <c r="I77" s="221"/>
      <c r="J77" s="222"/>
      <c r="K77" s="225"/>
      <c r="L77" s="226"/>
      <c r="M77" s="226"/>
      <c r="N77" s="163"/>
      <c r="O77" s="264"/>
      <c r="P77" s="265"/>
      <c r="Q77" s="265"/>
      <c r="R77" s="265"/>
      <c r="S77" s="266"/>
      <c r="T77" s="147" t="s">
        <v>18</v>
      </c>
      <c r="V77" s="98"/>
      <c r="W77" s="85"/>
      <c r="X77" s="86"/>
      <c r="Y77" s="86"/>
      <c r="Z77" s="86"/>
      <c r="AA77" s="86"/>
      <c r="AB77" s="86"/>
      <c r="AC77" s="87"/>
      <c r="AD77" s="85"/>
      <c r="AE77" s="86"/>
      <c r="AF77" s="86"/>
      <c r="AG77" s="86"/>
      <c r="AH77" s="86"/>
      <c r="AI77" s="86"/>
      <c r="AJ77" s="87"/>
      <c r="AK77" s="85"/>
      <c r="AL77" s="86"/>
      <c r="AM77" s="86"/>
      <c r="AN77" s="86"/>
      <c r="AO77" s="86"/>
      <c r="AP77" s="86"/>
      <c r="AQ77" s="87"/>
      <c r="AR77" s="85"/>
      <c r="AS77" s="86"/>
      <c r="AT77" s="86"/>
      <c r="AU77" s="86"/>
      <c r="AV77" s="86"/>
      <c r="AW77" s="86"/>
      <c r="AX77" s="87"/>
      <c r="AY77" s="85"/>
      <c r="AZ77" s="86"/>
      <c r="BA77" s="88"/>
      <c r="BB77" s="217"/>
      <c r="BC77" s="218"/>
      <c r="BD77" s="219"/>
      <c r="BE77" s="220"/>
      <c r="BF77" s="229"/>
      <c r="BG77" s="230"/>
      <c r="BH77" s="230"/>
      <c r="BI77" s="230"/>
      <c r="BJ77" s="231"/>
    </row>
    <row r="78" spans="2:62" ht="20.25" customHeight="1" x14ac:dyDescent="0.4">
      <c r="B78" s="307"/>
      <c r="C78" s="297"/>
      <c r="D78" s="298"/>
      <c r="E78" s="158"/>
      <c r="F78" s="159">
        <f>C77</f>
        <v>0</v>
      </c>
      <c r="G78" s="158"/>
      <c r="H78" s="159">
        <f>I77</f>
        <v>0</v>
      </c>
      <c r="I78" s="299"/>
      <c r="J78" s="300"/>
      <c r="K78" s="301"/>
      <c r="L78" s="302"/>
      <c r="M78" s="302"/>
      <c r="N78" s="298"/>
      <c r="O78" s="264"/>
      <c r="P78" s="265"/>
      <c r="Q78" s="265"/>
      <c r="R78" s="265"/>
      <c r="S78" s="266"/>
      <c r="T78" s="148" t="s">
        <v>210</v>
      </c>
      <c r="U78" s="99"/>
      <c r="V78" s="149"/>
      <c r="W78" s="135" t="str">
        <f>IF(W77="","",VLOOKUP(W77,シフト記号表!$C$6:$L$47,10,FALSE))</f>
        <v/>
      </c>
      <c r="X78" s="136" t="str">
        <f>IF(X77="","",VLOOKUP(X77,シフト記号表!$C$6:$L$47,10,FALSE))</f>
        <v/>
      </c>
      <c r="Y78" s="136" t="str">
        <f>IF(Y77="","",VLOOKUP(Y77,シフト記号表!$C$6:$L$47,10,FALSE))</f>
        <v/>
      </c>
      <c r="Z78" s="136" t="str">
        <f>IF(Z77="","",VLOOKUP(Z77,シフト記号表!$C$6:$L$47,10,FALSE))</f>
        <v/>
      </c>
      <c r="AA78" s="136" t="str">
        <f>IF(AA77="","",VLOOKUP(AA77,シフト記号表!$C$6:$L$47,10,FALSE))</f>
        <v/>
      </c>
      <c r="AB78" s="136" t="str">
        <f>IF(AB77="","",VLOOKUP(AB77,シフト記号表!$C$6:$L$47,10,FALSE))</f>
        <v/>
      </c>
      <c r="AC78" s="137" t="str">
        <f>IF(AC77="","",VLOOKUP(AC77,シフト記号表!$C$6:$L$47,10,FALSE))</f>
        <v/>
      </c>
      <c r="AD78" s="135" t="str">
        <f>IF(AD77="","",VLOOKUP(AD77,シフト記号表!$C$6:$L$47,10,FALSE))</f>
        <v/>
      </c>
      <c r="AE78" s="136" t="str">
        <f>IF(AE77="","",VLOOKUP(AE77,シフト記号表!$C$6:$L$47,10,FALSE))</f>
        <v/>
      </c>
      <c r="AF78" s="136" t="str">
        <f>IF(AF77="","",VLOOKUP(AF77,シフト記号表!$C$6:$L$47,10,FALSE))</f>
        <v/>
      </c>
      <c r="AG78" s="136" t="str">
        <f>IF(AG77="","",VLOOKUP(AG77,シフト記号表!$C$6:$L$47,10,FALSE))</f>
        <v/>
      </c>
      <c r="AH78" s="136" t="str">
        <f>IF(AH77="","",VLOOKUP(AH77,シフト記号表!$C$6:$L$47,10,FALSE))</f>
        <v/>
      </c>
      <c r="AI78" s="136" t="str">
        <f>IF(AI77="","",VLOOKUP(AI77,シフト記号表!$C$6:$L$47,10,FALSE))</f>
        <v/>
      </c>
      <c r="AJ78" s="137" t="str">
        <f>IF(AJ77="","",VLOOKUP(AJ77,シフト記号表!$C$6:$L$47,10,FALSE))</f>
        <v/>
      </c>
      <c r="AK78" s="135" t="str">
        <f>IF(AK77="","",VLOOKUP(AK77,シフト記号表!$C$6:$L$47,10,FALSE))</f>
        <v/>
      </c>
      <c r="AL78" s="136" t="str">
        <f>IF(AL77="","",VLOOKUP(AL77,シフト記号表!$C$6:$L$47,10,FALSE))</f>
        <v/>
      </c>
      <c r="AM78" s="136" t="str">
        <f>IF(AM77="","",VLOOKUP(AM77,シフト記号表!$C$6:$L$47,10,FALSE))</f>
        <v/>
      </c>
      <c r="AN78" s="136" t="str">
        <f>IF(AN77="","",VLOOKUP(AN77,シフト記号表!$C$6:$L$47,10,FALSE))</f>
        <v/>
      </c>
      <c r="AO78" s="136" t="str">
        <f>IF(AO77="","",VLOOKUP(AO77,シフト記号表!$C$6:$L$47,10,FALSE))</f>
        <v/>
      </c>
      <c r="AP78" s="136" t="str">
        <f>IF(AP77="","",VLOOKUP(AP77,シフト記号表!$C$6:$L$47,10,FALSE))</f>
        <v/>
      </c>
      <c r="AQ78" s="137" t="str">
        <f>IF(AQ77="","",VLOOKUP(AQ77,シフト記号表!$C$6:$L$47,10,FALSE))</f>
        <v/>
      </c>
      <c r="AR78" s="135" t="str">
        <f>IF(AR77="","",VLOOKUP(AR77,シフト記号表!$C$6:$L$47,10,FALSE))</f>
        <v/>
      </c>
      <c r="AS78" s="136" t="str">
        <f>IF(AS77="","",VLOOKUP(AS77,シフト記号表!$C$6:$L$47,10,FALSE))</f>
        <v/>
      </c>
      <c r="AT78" s="136" t="str">
        <f>IF(AT77="","",VLOOKUP(AT77,シフト記号表!$C$6:$L$47,10,FALSE))</f>
        <v/>
      </c>
      <c r="AU78" s="136" t="str">
        <f>IF(AU77="","",VLOOKUP(AU77,シフト記号表!$C$6:$L$47,10,FALSE))</f>
        <v/>
      </c>
      <c r="AV78" s="136" t="str">
        <f>IF(AV77="","",VLOOKUP(AV77,シフト記号表!$C$6:$L$47,10,FALSE))</f>
        <v/>
      </c>
      <c r="AW78" s="136" t="str">
        <f>IF(AW77="","",VLOOKUP(AW77,シフト記号表!$C$6:$L$47,10,FALSE))</f>
        <v/>
      </c>
      <c r="AX78" s="137" t="str">
        <f>IF(AX77="","",VLOOKUP(AX77,シフト記号表!$C$6:$L$47,10,FALSE))</f>
        <v/>
      </c>
      <c r="AY78" s="135" t="str">
        <f>IF(AY77="","",VLOOKUP(AY77,シフト記号表!$C$6:$L$47,10,FALSE))</f>
        <v/>
      </c>
      <c r="AZ78" s="136" t="str">
        <f>IF(AZ77="","",VLOOKUP(AZ77,シフト記号表!$C$6:$L$47,10,FALSE))</f>
        <v/>
      </c>
      <c r="BA78" s="136"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6">
        <f>B77+1</f>
        <v>32</v>
      </c>
      <c r="C79" s="162"/>
      <c r="D79" s="163"/>
      <c r="E79" s="130"/>
      <c r="F79" s="131"/>
      <c r="G79" s="130"/>
      <c r="H79" s="131"/>
      <c r="I79" s="221"/>
      <c r="J79" s="222"/>
      <c r="K79" s="225"/>
      <c r="L79" s="226"/>
      <c r="M79" s="226"/>
      <c r="N79" s="163"/>
      <c r="O79" s="264"/>
      <c r="P79" s="265"/>
      <c r="Q79" s="265"/>
      <c r="R79" s="265"/>
      <c r="S79" s="266"/>
      <c r="T79" s="147" t="s">
        <v>18</v>
      </c>
      <c r="V79" s="98"/>
      <c r="W79" s="85"/>
      <c r="X79" s="86"/>
      <c r="Y79" s="86"/>
      <c r="Z79" s="86"/>
      <c r="AA79" s="86"/>
      <c r="AB79" s="86"/>
      <c r="AC79" s="87"/>
      <c r="AD79" s="85"/>
      <c r="AE79" s="86"/>
      <c r="AF79" s="86"/>
      <c r="AG79" s="86"/>
      <c r="AH79" s="86"/>
      <c r="AI79" s="86"/>
      <c r="AJ79" s="87"/>
      <c r="AK79" s="85"/>
      <c r="AL79" s="86"/>
      <c r="AM79" s="86"/>
      <c r="AN79" s="86"/>
      <c r="AO79" s="86"/>
      <c r="AP79" s="86"/>
      <c r="AQ79" s="87"/>
      <c r="AR79" s="85"/>
      <c r="AS79" s="86"/>
      <c r="AT79" s="86"/>
      <c r="AU79" s="86"/>
      <c r="AV79" s="86"/>
      <c r="AW79" s="86"/>
      <c r="AX79" s="87"/>
      <c r="AY79" s="85"/>
      <c r="AZ79" s="86"/>
      <c r="BA79" s="88"/>
      <c r="BB79" s="217"/>
      <c r="BC79" s="218"/>
      <c r="BD79" s="219"/>
      <c r="BE79" s="220"/>
      <c r="BF79" s="229"/>
      <c r="BG79" s="230"/>
      <c r="BH79" s="230"/>
      <c r="BI79" s="230"/>
      <c r="BJ79" s="231"/>
    </row>
    <row r="80" spans="2:62" ht="20.25" customHeight="1" x14ac:dyDescent="0.4">
      <c r="B80" s="307"/>
      <c r="C80" s="297"/>
      <c r="D80" s="298"/>
      <c r="E80" s="158"/>
      <c r="F80" s="159">
        <f>C79</f>
        <v>0</v>
      </c>
      <c r="G80" s="158"/>
      <c r="H80" s="159">
        <f>I79</f>
        <v>0</v>
      </c>
      <c r="I80" s="299"/>
      <c r="J80" s="300"/>
      <c r="K80" s="301"/>
      <c r="L80" s="302"/>
      <c r="M80" s="302"/>
      <c r="N80" s="298"/>
      <c r="O80" s="264"/>
      <c r="P80" s="265"/>
      <c r="Q80" s="265"/>
      <c r="R80" s="265"/>
      <c r="S80" s="266"/>
      <c r="T80" s="148" t="s">
        <v>210</v>
      </c>
      <c r="U80" s="99"/>
      <c r="V80" s="149"/>
      <c r="W80" s="135" t="str">
        <f>IF(W79="","",VLOOKUP(W79,シフト記号表!$C$6:$L$47,10,FALSE))</f>
        <v/>
      </c>
      <c r="X80" s="136" t="str">
        <f>IF(X79="","",VLOOKUP(X79,シフト記号表!$C$6:$L$47,10,FALSE))</f>
        <v/>
      </c>
      <c r="Y80" s="136" t="str">
        <f>IF(Y79="","",VLOOKUP(Y79,シフト記号表!$C$6:$L$47,10,FALSE))</f>
        <v/>
      </c>
      <c r="Z80" s="136" t="str">
        <f>IF(Z79="","",VLOOKUP(Z79,シフト記号表!$C$6:$L$47,10,FALSE))</f>
        <v/>
      </c>
      <c r="AA80" s="136" t="str">
        <f>IF(AA79="","",VLOOKUP(AA79,シフト記号表!$C$6:$L$47,10,FALSE))</f>
        <v/>
      </c>
      <c r="AB80" s="136" t="str">
        <f>IF(AB79="","",VLOOKUP(AB79,シフト記号表!$C$6:$L$47,10,FALSE))</f>
        <v/>
      </c>
      <c r="AC80" s="137" t="str">
        <f>IF(AC79="","",VLOOKUP(AC79,シフト記号表!$C$6:$L$47,10,FALSE))</f>
        <v/>
      </c>
      <c r="AD80" s="135" t="str">
        <f>IF(AD79="","",VLOOKUP(AD79,シフト記号表!$C$6:$L$47,10,FALSE))</f>
        <v/>
      </c>
      <c r="AE80" s="136" t="str">
        <f>IF(AE79="","",VLOOKUP(AE79,シフト記号表!$C$6:$L$47,10,FALSE))</f>
        <v/>
      </c>
      <c r="AF80" s="136" t="str">
        <f>IF(AF79="","",VLOOKUP(AF79,シフト記号表!$C$6:$L$47,10,FALSE))</f>
        <v/>
      </c>
      <c r="AG80" s="136" t="str">
        <f>IF(AG79="","",VLOOKUP(AG79,シフト記号表!$C$6:$L$47,10,FALSE))</f>
        <v/>
      </c>
      <c r="AH80" s="136" t="str">
        <f>IF(AH79="","",VLOOKUP(AH79,シフト記号表!$C$6:$L$47,10,FALSE))</f>
        <v/>
      </c>
      <c r="AI80" s="136" t="str">
        <f>IF(AI79="","",VLOOKUP(AI79,シフト記号表!$C$6:$L$47,10,FALSE))</f>
        <v/>
      </c>
      <c r="AJ80" s="137" t="str">
        <f>IF(AJ79="","",VLOOKUP(AJ79,シフト記号表!$C$6:$L$47,10,FALSE))</f>
        <v/>
      </c>
      <c r="AK80" s="135" t="str">
        <f>IF(AK79="","",VLOOKUP(AK79,シフト記号表!$C$6:$L$47,10,FALSE))</f>
        <v/>
      </c>
      <c r="AL80" s="136" t="str">
        <f>IF(AL79="","",VLOOKUP(AL79,シフト記号表!$C$6:$L$47,10,FALSE))</f>
        <v/>
      </c>
      <c r="AM80" s="136" t="str">
        <f>IF(AM79="","",VLOOKUP(AM79,シフト記号表!$C$6:$L$47,10,FALSE))</f>
        <v/>
      </c>
      <c r="AN80" s="136" t="str">
        <f>IF(AN79="","",VLOOKUP(AN79,シフト記号表!$C$6:$L$47,10,FALSE))</f>
        <v/>
      </c>
      <c r="AO80" s="136" t="str">
        <f>IF(AO79="","",VLOOKUP(AO79,シフト記号表!$C$6:$L$47,10,FALSE))</f>
        <v/>
      </c>
      <c r="AP80" s="136" t="str">
        <f>IF(AP79="","",VLOOKUP(AP79,シフト記号表!$C$6:$L$47,10,FALSE))</f>
        <v/>
      </c>
      <c r="AQ80" s="137" t="str">
        <f>IF(AQ79="","",VLOOKUP(AQ79,シフト記号表!$C$6:$L$47,10,FALSE))</f>
        <v/>
      </c>
      <c r="AR80" s="135" t="str">
        <f>IF(AR79="","",VLOOKUP(AR79,シフト記号表!$C$6:$L$47,10,FALSE))</f>
        <v/>
      </c>
      <c r="AS80" s="136" t="str">
        <f>IF(AS79="","",VLOOKUP(AS79,シフト記号表!$C$6:$L$47,10,FALSE))</f>
        <v/>
      </c>
      <c r="AT80" s="136" t="str">
        <f>IF(AT79="","",VLOOKUP(AT79,シフト記号表!$C$6:$L$47,10,FALSE))</f>
        <v/>
      </c>
      <c r="AU80" s="136" t="str">
        <f>IF(AU79="","",VLOOKUP(AU79,シフト記号表!$C$6:$L$47,10,FALSE))</f>
        <v/>
      </c>
      <c r="AV80" s="136" t="str">
        <f>IF(AV79="","",VLOOKUP(AV79,シフト記号表!$C$6:$L$47,10,FALSE))</f>
        <v/>
      </c>
      <c r="AW80" s="136" t="str">
        <f>IF(AW79="","",VLOOKUP(AW79,シフト記号表!$C$6:$L$47,10,FALSE))</f>
        <v/>
      </c>
      <c r="AX80" s="137" t="str">
        <f>IF(AX79="","",VLOOKUP(AX79,シフト記号表!$C$6:$L$47,10,FALSE))</f>
        <v/>
      </c>
      <c r="AY80" s="135" t="str">
        <f>IF(AY79="","",VLOOKUP(AY79,シフト記号表!$C$6:$L$47,10,FALSE))</f>
        <v/>
      </c>
      <c r="AZ80" s="136" t="str">
        <f>IF(AZ79="","",VLOOKUP(AZ79,シフト記号表!$C$6:$L$47,10,FALSE))</f>
        <v/>
      </c>
      <c r="BA80" s="136"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6">
        <f>B79+1</f>
        <v>33</v>
      </c>
      <c r="C81" s="162"/>
      <c r="D81" s="163"/>
      <c r="E81" s="130"/>
      <c r="F81" s="131"/>
      <c r="G81" s="130"/>
      <c r="H81" s="131"/>
      <c r="I81" s="221"/>
      <c r="J81" s="222"/>
      <c r="K81" s="225"/>
      <c r="L81" s="226"/>
      <c r="M81" s="226"/>
      <c r="N81" s="163"/>
      <c r="O81" s="264"/>
      <c r="P81" s="265"/>
      <c r="Q81" s="265"/>
      <c r="R81" s="265"/>
      <c r="S81" s="266"/>
      <c r="T81" s="147" t="s">
        <v>18</v>
      </c>
      <c r="V81" s="98"/>
      <c r="W81" s="85"/>
      <c r="X81" s="86"/>
      <c r="Y81" s="86"/>
      <c r="Z81" s="86"/>
      <c r="AA81" s="86"/>
      <c r="AB81" s="86"/>
      <c r="AC81" s="87"/>
      <c r="AD81" s="85"/>
      <c r="AE81" s="86"/>
      <c r="AF81" s="86"/>
      <c r="AG81" s="86"/>
      <c r="AH81" s="86"/>
      <c r="AI81" s="86"/>
      <c r="AJ81" s="87"/>
      <c r="AK81" s="85"/>
      <c r="AL81" s="86"/>
      <c r="AM81" s="86"/>
      <c r="AN81" s="86"/>
      <c r="AO81" s="86"/>
      <c r="AP81" s="86"/>
      <c r="AQ81" s="87"/>
      <c r="AR81" s="85"/>
      <c r="AS81" s="86"/>
      <c r="AT81" s="86"/>
      <c r="AU81" s="86"/>
      <c r="AV81" s="86"/>
      <c r="AW81" s="86"/>
      <c r="AX81" s="87"/>
      <c r="AY81" s="85"/>
      <c r="AZ81" s="86"/>
      <c r="BA81" s="88"/>
      <c r="BB81" s="217"/>
      <c r="BC81" s="218"/>
      <c r="BD81" s="219"/>
      <c r="BE81" s="220"/>
      <c r="BF81" s="229"/>
      <c r="BG81" s="230"/>
      <c r="BH81" s="230"/>
      <c r="BI81" s="230"/>
      <c r="BJ81" s="231"/>
    </row>
    <row r="82" spans="2:62" ht="20.25" customHeight="1" x14ac:dyDescent="0.4">
      <c r="B82" s="307"/>
      <c r="C82" s="297"/>
      <c r="D82" s="298"/>
      <c r="E82" s="158"/>
      <c r="F82" s="159">
        <f>C81</f>
        <v>0</v>
      </c>
      <c r="G82" s="158"/>
      <c r="H82" s="159">
        <f>I81</f>
        <v>0</v>
      </c>
      <c r="I82" s="299"/>
      <c r="J82" s="300"/>
      <c r="K82" s="301"/>
      <c r="L82" s="302"/>
      <c r="M82" s="302"/>
      <c r="N82" s="298"/>
      <c r="O82" s="264"/>
      <c r="P82" s="265"/>
      <c r="Q82" s="265"/>
      <c r="R82" s="265"/>
      <c r="S82" s="266"/>
      <c r="T82" s="148" t="s">
        <v>210</v>
      </c>
      <c r="U82" s="99"/>
      <c r="V82" s="149"/>
      <c r="W82" s="135" t="str">
        <f>IF(W81="","",VLOOKUP(W81,シフト記号表!$C$6:$L$47,10,FALSE))</f>
        <v/>
      </c>
      <c r="X82" s="136" t="str">
        <f>IF(X81="","",VLOOKUP(X81,シフト記号表!$C$6:$L$47,10,FALSE))</f>
        <v/>
      </c>
      <c r="Y82" s="136" t="str">
        <f>IF(Y81="","",VLOOKUP(Y81,シフト記号表!$C$6:$L$47,10,FALSE))</f>
        <v/>
      </c>
      <c r="Z82" s="136" t="str">
        <f>IF(Z81="","",VLOOKUP(Z81,シフト記号表!$C$6:$L$47,10,FALSE))</f>
        <v/>
      </c>
      <c r="AA82" s="136" t="str">
        <f>IF(AA81="","",VLOOKUP(AA81,シフト記号表!$C$6:$L$47,10,FALSE))</f>
        <v/>
      </c>
      <c r="AB82" s="136" t="str">
        <f>IF(AB81="","",VLOOKUP(AB81,シフト記号表!$C$6:$L$47,10,FALSE))</f>
        <v/>
      </c>
      <c r="AC82" s="137" t="str">
        <f>IF(AC81="","",VLOOKUP(AC81,シフト記号表!$C$6:$L$47,10,FALSE))</f>
        <v/>
      </c>
      <c r="AD82" s="135" t="str">
        <f>IF(AD81="","",VLOOKUP(AD81,シフト記号表!$C$6:$L$47,10,FALSE))</f>
        <v/>
      </c>
      <c r="AE82" s="136" t="str">
        <f>IF(AE81="","",VLOOKUP(AE81,シフト記号表!$C$6:$L$47,10,FALSE))</f>
        <v/>
      </c>
      <c r="AF82" s="136" t="str">
        <f>IF(AF81="","",VLOOKUP(AF81,シフト記号表!$C$6:$L$47,10,FALSE))</f>
        <v/>
      </c>
      <c r="AG82" s="136" t="str">
        <f>IF(AG81="","",VLOOKUP(AG81,シフト記号表!$C$6:$L$47,10,FALSE))</f>
        <v/>
      </c>
      <c r="AH82" s="136" t="str">
        <f>IF(AH81="","",VLOOKUP(AH81,シフト記号表!$C$6:$L$47,10,FALSE))</f>
        <v/>
      </c>
      <c r="AI82" s="136" t="str">
        <f>IF(AI81="","",VLOOKUP(AI81,シフト記号表!$C$6:$L$47,10,FALSE))</f>
        <v/>
      </c>
      <c r="AJ82" s="137" t="str">
        <f>IF(AJ81="","",VLOOKUP(AJ81,シフト記号表!$C$6:$L$47,10,FALSE))</f>
        <v/>
      </c>
      <c r="AK82" s="135" t="str">
        <f>IF(AK81="","",VLOOKUP(AK81,シフト記号表!$C$6:$L$47,10,FALSE))</f>
        <v/>
      </c>
      <c r="AL82" s="136" t="str">
        <f>IF(AL81="","",VLOOKUP(AL81,シフト記号表!$C$6:$L$47,10,FALSE))</f>
        <v/>
      </c>
      <c r="AM82" s="136" t="str">
        <f>IF(AM81="","",VLOOKUP(AM81,シフト記号表!$C$6:$L$47,10,FALSE))</f>
        <v/>
      </c>
      <c r="AN82" s="136" t="str">
        <f>IF(AN81="","",VLOOKUP(AN81,シフト記号表!$C$6:$L$47,10,FALSE))</f>
        <v/>
      </c>
      <c r="AO82" s="136" t="str">
        <f>IF(AO81="","",VLOOKUP(AO81,シフト記号表!$C$6:$L$47,10,FALSE))</f>
        <v/>
      </c>
      <c r="AP82" s="136" t="str">
        <f>IF(AP81="","",VLOOKUP(AP81,シフト記号表!$C$6:$L$47,10,FALSE))</f>
        <v/>
      </c>
      <c r="AQ82" s="137" t="str">
        <f>IF(AQ81="","",VLOOKUP(AQ81,シフト記号表!$C$6:$L$47,10,FALSE))</f>
        <v/>
      </c>
      <c r="AR82" s="135" t="str">
        <f>IF(AR81="","",VLOOKUP(AR81,シフト記号表!$C$6:$L$47,10,FALSE))</f>
        <v/>
      </c>
      <c r="AS82" s="136" t="str">
        <f>IF(AS81="","",VLOOKUP(AS81,シフト記号表!$C$6:$L$47,10,FALSE))</f>
        <v/>
      </c>
      <c r="AT82" s="136" t="str">
        <f>IF(AT81="","",VLOOKUP(AT81,シフト記号表!$C$6:$L$47,10,FALSE))</f>
        <v/>
      </c>
      <c r="AU82" s="136" t="str">
        <f>IF(AU81="","",VLOOKUP(AU81,シフト記号表!$C$6:$L$47,10,FALSE))</f>
        <v/>
      </c>
      <c r="AV82" s="136" t="str">
        <f>IF(AV81="","",VLOOKUP(AV81,シフト記号表!$C$6:$L$47,10,FALSE))</f>
        <v/>
      </c>
      <c r="AW82" s="136" t="str">
        <f>IF(AW81="","",VLOOKUP(AW81,シフト記号表!$C$6:$L$47,10,FALSE))</f>
        <v/>
      </c>
      <c r="AX82" s="137" t="str">
        <f>IF(AX81="","",VLOOKUP(AX81,シフト記号表!$C$6:$L$47,10,FALSE))</f>
        <v/>
      </c>
      <c r="AY82" s="135" t="str">
        <f>IF(AY81="","",VLOOKUP(AY81,シフト記号表!$C$6:$L$47,10,FALSE))</f>
        <v/>
      </c>
      <c r="AZ82" s="136" t="str">
        <f>IF(AZ81="","",VLOOKUP(AZ81,シフト記号表!$C$6:$L$47,10,FALSE))</f>
        <v/>
      </c>
      <c r="BA82" s="136"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6">
        <f>B81+1</f>
        <v>34</v>
      </c>
      <c r="C83" s="162"/>
      <c r="D83" s="163"/>
      <c r="E83" s="130"/>
      <c r="F83" s="131"/>
      <c r="G83" s="130"/>
      <c r="H83" s="131"/>
      <c r="I83" s="221"/>
      <c r="J83" s="222"/>
      <c r="K83" s="225"/>
      <c r="L83" s="226"/>
      <c r="M83" s="226"/>
      <c r="N83" s="163"/>
      <c r="O83" s="264"/>
      <c r="P83" s="265"/>
      <c r="Q83" s="265"/>
      <c r="R83" s="265"/>
      <c r="S83" s="266"/>
      <c r="T83" s="147" t="s">
        <v>18</v>
      </c>
      <c r="V83" s="98"/>
      <c r="W83" s="85"/>
      <c r="X83" s="86"/>
      <c r="Y83" s="86"/>
      <c r="Z83" s="86"/>
      <c r="AA83" s="86"/>
      <c r="AB83" s="86"/>
      <c r="AC83" s="87"/>
      <c r="AD83" s="85"/>
      <c r="AE83" s="86"/>
      <c r="AF83" s="86"/>
      <c r="AG83" s="86"/>
      <c r="AH83" s="86"/>
      <c r="AI83" s="86"/>
      <c r="AJ83" s="87"/>
      <c r="AK83" s="85"/>
      <c r="AL83" s="86"/>
      <c r="AM83" s="86"/>
      <c r="AN83" s="86"/>
      <c r="AO83" s="86"/>
      <c r="AP83" s="86"/>
      <c r="AQ83" s="87"/>
      <c r="AR83" s="85"/>
      <c r="AS83" s="86"/>
      <c r="AT83" s="86"/>
      <c r="AU83" s="86"/>
      <c r="AV83" s="86"/>
      <c r="AW83" s="86"/>
      <c r="AX83" s="87"/>
      <c r="AY83" s="85"/>
      <c r="AZ83" s="86"/>
      <c r="BA83" s="88"/>
      <c r="BB83" s="217"/>
      <c r="BC83" s="218"/>
      <c r="BD83" s="219"/>
      <c r="BE83" s="220"/>
      <c r="BF83" s="229"/>
      <c r="BG83" s="230"/>
      <c r="BH83" s="230"/>
      <c r="BI83" s="230"/>
      <c r="BJ83" s="231"/>
    </row>
    <row r="84" spans="2:62" ht="20.25" customHeight="1" x14ac:dyDescent="0.4">
      <c r="B84" s="307"/>
      <c r="C84" s="297"/>
      <c r="D84" s="298"/>
      <c r="E84" s="158"/>
      <c r="F84" s="159">
        <f>C83</f>
        <v>0</v>
      </c>
      <c r="G84" s="158"/>
      <c r="H84" s="159">
        <f>I83</f>
        <v>0</v>
      </c>
      <c r="I84" s="299"/>
      <c r="J84" s="300"/>
      <c r="K84" s="301"/>
      <c r="L84" s="302"/>
      <c r="M84" s="302"/>
      <c r="N84" s="298"/>
      <c r="O84" s="264"/>
      <c r="P84" s="265"/>
      <c r="Q84" s="265"/>
      <c r="R84" s="265"/>
      <c r="S84" s="266"/>
      <c r="T84" s="148" t="s">
        <v>210</v>
      </c>
      <c r="U84" s="99"/>
      <c r="V84" s="149"/>
      <c r="W84" s="135" t="str">
        <f>IF(W83="","",VLOOKUP(W83,シフト記号表!$C$6:$L$47,10,FALSE))</f>
        <v/>
      </c>
      <c r="X84" s="136" t="str">
        <f>IF(X83="","",VLOOKUP(X83,シフト記号表!$C$6:$L$47,10,FALSE))</f>
        <v/>
      </c>
      <c r="Y84" s="136" t="str">
        <f>IF(Y83="","",VLOOKUP(Y83,シフト記号表!$C$6:$L$47,10,FALSE))</f>
        <v/>
      </c>
      <c r="Z84" s="136" t="str">
        <f>IF(Z83="","",VLOOKUP(Z83,シフト記号表!$C$6:$L$47,10,FALSE))</f>
        <v/>
      </c>
      <c r="AA84" s="136" t="str">
        <f>IF(AA83="","",VLOOKUP(AA83,シフト記号表!$C$6:$L$47,10,FALSE))</f>
        <v/>
      </c>
      <c r="AB84" s="136" t="str">
        <f>IF(AB83="","",VLOOKUP(AB83,シフト記号表!$C$6:$L$47,10,FALSE))</f>
        <v/>
      </c>
      <c r="AC84" s="137" t="str">
        <f>IF(AC83="","",VLOOKUP(AC83,シフト記号表!$C$6:$L$47,10,FALSE))</f>
        <v/>
      </c>
      <c r="AD84" s="135" t="str">
        <f>IF(AD83="","",VLOOKUP(AD83,シフト記号表!$C$6:$L$47,10,FALSE))</f>
        <v/>
      </c>
      <c r="AE84" s="136" t="str">
        <f>IF(AE83="","",VLOOKUP(AE83,シフト記号表!$C$6:$L$47,10,FALSE))</f>
        <v/>
      </c>
      <c r="AF84" s="136" t="str">
        <f>IF(AF83="","",VLOOKUP(AF83,シフト記号表!$C$6:$L$47,10,FALSE))</f>
        <v/>
      </c>
      <c r="AG84" s="136" t="str">
        <f>IF(AG83="","",VLOOKUP(AG83,シフト記号表!$C$6:$L$47,10,FALSE))</f>
        <v/>
      </c>
      <c r="AH84" s="136" t="str">
        <f>IF(AH83="","",VLOOKUP(AH83,シフト記号表!$C$6:$L$47,10,FALSE))</f>
        <v/>
      </c>
      <c r="AI84" s="136" t="str">
        <f>IF(AI83="","",VLOOKUP(AI83,シフト記号表!$C$6:$L$47,10,FALSE))</f>
        <v/>
      </c>
      <c r="AJ84" s="137" t="str">
        <f>IF(AJ83="","",VLOOKUP(AJ83,シフト記号表!$C$6:$L$47,10,FALSE))</f>
        <v/>
      </c>
      <c r="AK84" s="135" t="str">
        <f>IF(AK83="","",VLOOKUP(AK83,シフト記号表!$C$6:$L$47,10,FALSE))</f>
        <v/>
      </c>
      <c r="AL84" s="136" t="str">
        <f>IF(AL83="","",VLOOKUP(AL83,シフト記号表!$C$6:$L$47,10,FALSE))</f>
        <v/>
      </c>
      <c r="AM84" s="136" t="str">
        <f>IF(AM83="","",VLOOKUP(AM83,シフト記号表!$C$6:$L$47,10,FALSE))</f>
        <v/>
      </c>
      <c r="AN84" s="136" t="str">
        <f>IF(AN83="","",VLOOKUP(AN83,シフト記号表!$C$6:$L$47,10,FALSE))</f>
        <v/>
      </c>
      <c r="AO84" s="136" t="str">
        <f>IF(AO83="","",VLOOKUP(AO83,シフト記号表!$C$6:$L$47,10,FALSE))</f>
        <v/>
      </c>
      <c r="AP84" s="136" t="str">
        <f>IF(AP83="","",VLOOKUP(AP83,シフト記号表!$C$6:$L$47,10,FALSE))</f>
        <v/>
      </c>
      <c r="AQ84" s="137" t="str">
        <f>IF(AQ83="","",VLOOKUP(AQ83,シフト記号表!$C$6:$L$47,10,FALSE))</f>
        <v/>
      </c>
      <c r="AR84" s="135" t="str">
        <f>IF(AR83="","",VLOOKUP(AR83,シフト記号表!$C$6:$L$47,10,FALSE))</f>
        <v/>
      </c>
      <c r="AS84" s="136" t="str">
        <f>IF(AS83="","",VLOOKUP(AS83,シフト記号表!$C$6:$L$47,10,FALSE))</f>
        <v/>
      </c>
      <c r="AT84" s="136" t="str">
        <f>IF(AT83="","",VLOOKUP(AT83,シフト記号表!$C$6:$L$47,10,FALSE))</f>
        <v/>
      </c>
      <c r="AU84" s="136" t="str">
        <f>IF(AU83="","",VLOOKUP(AU83,シフト記号表!$C$6:$L$47,10,FALSE))</f>
        <v/>
      </c>
      <c r="AV84" s="136" t="str">
        <f>IF(AV83="","",VLOOKUP(AV83,シフト記号表!$C$6:$L$47,10,FALSE))</f>
        <v/>
      </c>
      <c r="AW84" s="136" t="str">
        <f>IF(AW83="","",VLOOKUP(AW83,シフト記号表!$C$6:$L$47,10,FALSE))</f>
        <v/>
      </c>
      <c r="AX84" s="137" t="str">
        <f>IF(AX83="","",VLOOKUP(AX83,シフト記号表!$C$6:$L$47,10,FALSE))</f>
        <v/>
      </c>
      <c r="AY84" s="135" t="str">
        <f>IF(AY83="","",VLOOKUP(AY83,シフト記号表!$C$6:$L$47,10,FALSE))</f>
        <v/>
      </c>
      <c r="AZ84" s="136" t="str">
        <f>IF(AZ83="","",VLOOKUP(AZ83,シフト記号表!$C$6:$L$47,10,FALSE))</f>
        <v/>
      </c>
      <c r="BA84" s="136"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6">
        <f>B83+1</f>
        <v>35</v>
      </c>
      <c r="C85" s="162"/>
      <c r="D85" s="163"/>
      <c r="E85" s="130"/>
      <c r="F85" s="131"/>
      <c r="G85" s="130"/>
      <c r="H85" s="131"/>
      <c r="I85" s="221"/>
      <c r="J85" s="222"/>
      <c r="K85" s="225"/>
      <c r="L85" s="226"/>
      <c r="M85" s="226"/>
      <c r="N85" s="163"/>
      <c r="O85" s="264"/>
      <c r="P85" s="265"/>
      <c r="Q85" s="265"/>
      <c r="R85" s="265"/>
      <c r="S85" s="266"/>
      <c r="T85" s="147" t="s">
        <v>18</v>
      </c>
      <c r="V85" s="98"/>
      <c r="W85" s="85"/>
      <c r="X85" s="86"/>
      <c r="Y85" s="86"/>
      <c r="Z85" s="86"/>
      <c r="AA85" s="86"/>
      <c r="AB85" s="86"/>
      <c r="AC85" s="87"/>
      <c r="AD85" s="85"/>
      <c r="AE85" s="86"/>
      <c r="AF85" s="86"/>
      <c r="AG85" s="86"/>
      <c r="AH85" s="86"/>
      <c r="AI85" s="86"/>
      <c r="AJ85" s="87"/>
      <c r="AK85" s="85"/>
      <c r="AL85" s="86"/>
      <c r="AM85" s="86"/>
      <c r="AN85" s="86"/>
      <c r="AO85" s="86"/>
      <c r="AP85" s="86"/>
      <c r="AQ85" s="87"/>
      <c r="AR85" s="85"/>
      <c r="AS85" s="86"/>
      <c r="AT85" s="86"/>
      <c r="AU85" s="86"/>
      <c r="AV85" s="86"/>
      <c r="AW85" s="86"/>
      <c r="AX85" s="87"/>
      <c r="AY85" s="85"/>
      <c r="AZ85" s="86"/>
      <c r="BA85" s="88"/>
      <c r="BB85" s="217"/>
      <c r="BC85" s="218"/>
      <c r="BD85" s="219"/>
      <c r="BE85" s="220"/>
      <c r="BF85" s="229"/>
      <c r="BG85" s="230"/>
      <c r="BH85" s="230"/>
      <c r="BI85" s="230"/>
      <c r="BJ85" s="231"/>
    </row>
    <row r="86" spans="2:62" ht="20.25" customHeight="1" x14ac:dyDescent="0.4">
      <c r="B86" s="307"/>
      <c r="C86" s="297"/>
      <c r="D86" s="298"/>
      <c r="E86" s="158"/>
      <c r="F86" s="159">
        <f>C85</f>
        <v>0</v>
      </c>
      <c r="G86" s="158"/>
      <c r="H86" s="159">
        <f>I85</f>
        <v>0</v>
      </c>
      <c r="I86" s="299"/>
      <c r="J86" s="300"/>
      <c r="K86" s="301"/>
      <c r="L86" s="302"/>
      <c r="M86" s="302"/>
      <c r="N86" s="298"/>
      <c r="O86" s="264"/>
      <c r="P86" s="265"/>
      <c r="Q86" s="265"/>
      <c r="R86" s="265"/>
      <c r="S86" s="266"/>
      <c r="T86" s="148" t="s">
        <v>210</v>
      </c>
      <c r="U86" s="99"/>
      <c r="V86" s="149"/>
      <c r="W86" s="135" t="str">
        <f>IF(W85="","",VLOOKUP(W85,シフト記号表!$C$6:$L$47,10,FALSE))</f>
        <v/>
      </c>
      <c r="X86" s="136" t="str">
        <f>IF(X85="","",VLOOKUP(X85,シフト記号表!$C$6:$L$47,10,FALSE))</f>
        <v/>
      </c>
      <c r="Y86" s="136" t="str">
        <f>IF(Y85="","",VLOOKUP(Y85,シフト記号表!$C$6:$L$47,10,FALSE))</f>
        <v/>
      </c>
      <c r="Z86" s="136" t="str">
        <f>IF(Z85="","",VLOOKUP(Z85,シフト記号表!$C$6:$L$47,10,FALSE))</f>
        <v/>
      </c>
      <c r="AA86" s="136" t="str">
        <f>IF(AA85="","",VLOOKUP(AA85,シフト記号表!$C$6:$L$47,10,FALSE))</f>
        <v/>
      </c>
      <c r="AB86" s="136" t="str">
        <f>IF(AB85="","",VLOOKUP(AB85,シフト記号表!$C$6:$L$47,10,FALSE))</f>
        <v/>
      </c>
      <c r="AC86" s="137" t="str">
        <f>IF(AC85="","",VLOOKUP(AC85,シフト記号表!$C$6:$L$47,10,FALSE))</f>
        <v/>
      </c>
      <c r="AD86" s="135" t="str">
        <f>IF(AD85="","",VLOOKUP(AD85,シフト記号表!$C$6:$L$47,10,FALSE))</f>
        <v/>
      </c>
      <c r="AE86" s="136" t="str">
        <f>IF(AE85="","",VLOOKUP(AE85,シフト記号表!$C$6:$L$47,10,FALSE))</f>
        <v/>
      </c>
      <c r="AF86" s="136" t="str">
        <f>IF(AF85="","",VLOOKUP(AF85,シフト記号表!$C$6:$L$47,10,FALSE))</f>
        <v/>
      </c>
      <c r="AG86" s="136" t="str">
        <f>IF(AG85="","",VLOOKUP(AG85,シフト記号表!$C$6:$L$47,10,FALSE))</f>
        <v/>
      </c>
      <c r="AH86" s="136" t="str">
        <f>IF(AH85="","",VLOOKUP(AH85,シフト記号表!$C$6:$L$47,10,FALSE))</f>
        <v/>
      </c>
      <c r="AI86" s="136" t="str">
        <f>IF(AI85="","",VLOOKUP(AI85,シフト記号表!$C$6:$L$47,10,FALSE))</f>
        <v/>
      </c>
      <c r="AJ86" s="137" t="str">
        <f>IF(AJ85="","",VLOOKUP(AJ85,シフト記号表!$C$6:$L$47,10,FALSE))</f>
        <v/>
      </c>
      <c r="AK86" s="135" t="str">
        <f>IF(AK85="","",VLOOKUP(AK85,シフト記号表!$C$6:$L$47,10,FALSE))</f>
        <v/>
      </c>
      <c r="AL86" s="136" t="str">
        <f>IF(AL85="","",VLOOKUP(AL85,シフト記号表!$C$6:$L$47,10,FALSE))</f>
        <v/>
      </c>
      <c r="AM86" s="136" t="str">
        <f>IF(AM85="","",VLOOKUP(AM85,シフト記号表!$C$6:$L$47,10,FALSE))</f>
        <v/>
      </c>
      <c r="AN86" s="136" t="str">
        <f>IF(AN85="","",VLOOKUP(AN85,シフト記号表!$C$6:$L$47,10,FALSE))</f>
        <v/>
      </c>
      <c r="AO86" s="136" t="str">
        <f>IF(AO85="","",VLOOKUP(AO85,シフト記号表!$C$6:$L$47,10,FALSE))</f>
        <v/>
      </c>
      <c r="AP86" s="136" t="str">
        <f>IF(AP85="","",VLOOKUP(AP85,シフト記号表!$C$6:$L$47,10,FALSE))</f>
        <v/>
      </c>
      <c r="AQ86" s="137" t="str">
        <f>IF(AQ85="","",VLOOKUP(AQ85,シフト記号表!$C$6:$L$47,10,FALSE))</f>
        <v/>
      </c>
      <c r="AR86" s="135" t="str">
        <f>IF(AR85="","",VLOOKUP(AR85,シフト記号表!$C$6:$L$47,10,FALSE))</f>
        <v/>
      </c>
      <c r="AS86" s="136" t="str">
        <f>IF(AS85="","",VLOOKUP(AS85,シフト記号表!$C$6:$L$47,10,FALSE))</f>
        <v/>
      </c>
      <c r="AT86" s="136" t="str">
        <f>IF(AT85="","",VLOOKUP(AT85,シフト記号表!$C$6:$L$47,10,FALSE))</f>
        <v/>
      </c>
      <c r="AU86" s="136" t="str">
        <f>IF(AU85="","",VLOOKUP(AU85,シフト記号表!$C$6:$L$47,10,FALSE))</f>
        <v/>
      </c>
      <c r="AV86" s="136" t="str">
        <f>IF(AV85="","",VLOOKUP(AV85,シフト記号表!$C$6:$L$47,10,FALSE))</f>
        <v/>
      </c>
      <c r="AW86" s="136" t="str">
        <f>IF(AW85="","",VLOOKUP(AW85,シフト記号表!$C$6:$L$47,10,FALSE))</f>
        <v/>
      </c>
      <c r="AX86" s="137" t="str">
        <f>IF(AX85="","",VLOOKUP(AX85,シフト記号表!$C$6:$L$47,10,FALSE))</f>
        <v/>
      </c>
      <c r="AY86" s="135" t="str">
        <f>IF(AY85="","",VLOOKUP(AY85,シフト記号表!$C$6:$L$47,10,FALSE))</f>
        <v/>
      </c>
      <c r="AZ86" s="136" t="str">
        <f>IF(AZ85="","",VLOOKUP(AZ85,シフト記号表!$C$6:$L$47,10,FALSE))</f>
        <v/>
      </c>
      <c r="BA86" s="136"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6">
        <f>B85+1</f>
        <v>36</v>
      </c>
      <c r="C87" s="162"/>
      <c r="D87" s="163"/>
      <c r="E87" s="130"/>
      <c r="F87" s="131"/>
      <c r="G87" s="130"/>
      <c r="H87" s="131"/>
      <c r="I87" s="221"/>
      <c r="J87" s="222"/>
      <c r="K87" s="225"/>
      <c r="L87" s="226"/>
      <c r="M87" s="226"/>
      <c r="N87" s="163"/>
      <c r="O87" s="264"/>
      <c r="P87" s="265"/>
      <c r="Q87" s="265"/>
      <c r="R87" s="265"/>
      <c r="S87" s="266"/>
      <c r="T87" s="147" t="s">
        <v>18</v>
      </c>
      <c r="V87" s="98"/>
      <c r="W87" s="85"/>
      <c r="X87" s="86"/>
      <c r="Y87" s="86"/>
      <c r="Z87" s="86"/>
      <c r="AA87" s="86"/>
      <c r="AB87" s="86"/>
      <c r="AC87" s="87"/>
      <c r="AD87" s="85"/>
      <c r="AE87" s="86"/>
      <c r="AF87" s="86"/>
      <c r="AG87" s="86"/>
      <c r="AH87" s="86"/>
      <c r="AI87" s="86"/>
      <c r="AJ87" s="87"/>
      <c r="AK87" s="85"/>
      <c r="AL87" s="86"/>
      <c r="AM87" s="86"/>
      <c r="AN87" s="86"/>
      <c r="AO87" s="86"/>
      <c r="AP87" s="86"/>
      <c r="AQ87" s="87"/>
      <c r="AR87" s="85"/>
      <c r="AS87" s="86"/>
      <c r="AT87" s="86"/>
      <c r="AU87" s="86"/>
      <c r="AV87" s="86"/>
      <c r="AW87" s="86"/>
      <c r="AX87" s="87"/>
      <c r="AY87" s="85"/>
      <c r="AZ87" s="86"/>
      <c r="BA87" s="88"/>
      <c r="BB87" s="217"/>
      <c r="BC87" s="218"/>
      <c r="BD87" s="219"/>
      <c r="BE87" s="220"/>
      <c r="BF87" s="229"/>
      <c r="BG87" s="230"/>
      <c r="BH87" s="230"/>
      <c r="BI87" s="230"/>
      <c r="BJ87" s="231"/>
    </row>
    <row r="88" spans="2:62" ht="20.25" customHeight="1" x14ac:dyDescent="0.4">
      <c r="B88" s="307"/>
      <c r="C88" s="297"/>
      <c r="D88" s="298"/>
      <c r="E88" s="158"/>
      <c r="F88" s="159">
        <f>C87</f>
        <v>0</v>
      </c>
      <c r="G88" s="158"/>
      <c r="H88" s="159">
        <f>I87</f>
        <v>0</v>
      </c>
      <c r="I88" s="299"/>
      <c r="J88" s="300"/>
      <c r="K88" s="301"/>
      <c r="L88" s="302"/>
      <c r="M88" s="302"/>
      <c r="N88" s="298"/>
      <c r="O88" s="264"/>
      <c r="P88" s="265"/>
      <c r="Q88" s="265"/>
      <c r="R88" s="265"/>
      <c r="S88" s="266"/>
      <c r="T88" s="148" t="s">
        <v>210</v>
      </c>
      <c r="U88" s="99"/>
      <c r="V88" s="149"/>
      <c r="W88" s="135" t="str">
        <f>IF(W87="","",VLOOKUP(W87,シフト記号表!$C$6:$L$47,10,FALSE))</f>
        <v/>
      </c>
      <c r="X88" s="136" t="str">
        <f>IF(X87="","",VLOOKUP(X87,シフト記号表!$C$6:$L$47,10,FALSE))</f>
        <v/>
      </c>
      <c r="Y88" s="136" t="str">
        <f>IF(Y87="","",VLOOKUP(Y87,シフト記号表!$C$6:$L$47,10,FALSE))</f>
        <v/>
      </c>
      <c r="Z88" s="136" t="str">
        <f>IF(Z87="","",VLOOKUP(Z87,シフト記号表!$C$6:$L$47,10,FALSE))</f>
        <v/>
      </c>
      <c r="AA88" s="136" t="str">
        <f>IF(AA87="","",VLOOKUP(AA87,シフト記号表!$C$6:$L$47,10,FALSE))</f>
        <v/>
      </c>
      <c r="AB88" s="136" t="str">
        <f>IF(AB87="","",VLOOKUP(AB87,シフト記号表!$C$6:$L$47,10,FALSE))</f>
        <v/>
      </c>
      <c r="AC88" s="137" t="str">
        <f>IF(AC87="","",VLOOKUP(AC87,シフト記号表!$C$6:$L$47,10,FALSE))</f>
        <v/>
      </c>
      <c r="AD88" s="135" t="str">
        <f>IF(AD87="","",VLOOKUP(AD87,シフト記号表!$C$6:$L$47,10,FALSE))</f>
        <v/>
      </c>
      <c r="AE88" s="136" t="str">
        <f>IF(AE87="","",VLOOKUP(AE87,シフト記号表!$C$6:$L$47,10,FALSE))</f>
        <v/>
      </c>
      <c r="AF88" s="136" t="str">
        <f>IF(AF87="","",VLOOKUP(AF87,シフト記号表!$C$6:$L$47,10,FALSE))</f>
        <v/>
      </c>
      <c r="AG88" s="136" t="str">
        <f>IF(AG87="","",VLOOKUP(AG87,シフト記号表!$C$6:$L$47,10,FALSE))</f>
        <v/>
      </c>
      <c r="AH88" s="136" t="str">
        <f>IF(AH87="","",VLOOKUP(AH87,シフト記号表!$C$6:$L$47,10,FALSE))</f>
        <v/>
      </c>
      <c r="AI88" s="136" t="str">
        <f>IF(AI87="","",VLOOKUP(AI87,シフト記号表!$C$6:$L$47,10,FALSE))</f>
        <v/>
      </c>
      <c r="AJ88" s="137" t="str">
        <f>IF(AJ87="","",VLOOKUP(AJ87,シフト記号表!$C$6:$L$47,10,FALSE))</f>
        <v/>
      </c>
      <c r="AK88" s="135" t="str">
        <f>IF(AK87="","",VLOOKUP(AK87,シフト記号表!$C$6:$L$47,10,FALSE))</f>
        <v/>
      </c>
      <c r="AL88" s="136" t="str">
        <f>IF(AL87="","",VLOOKUP(AL87,シフト記号表!$C$6:$L$47,10,FALSE))</f>
        <v/>
      </c>
      <c r="AM88" s="136" t="str">
        <f>IF(AM87="","",VLOOKUP(AM87,シフト記号表!$C$6:$L$47,10,FALSE))</f>
        <v/>
      </c>
      <c r="AN88" s="136" t="str">
        <f>IF(AN87="","",VLOOKUP(AN87,シフト記号表!$C$6:$L$47,10,FALSE))</f>
        <v/>
      </c>
      <c r="AO88" s="136" t="str">
        <f>IF(AO87="","",VLOOKUP(AO87,シフト記号表!$C$6:$L$47,10,FALSE))</f>
        <v/>
      </c>
      <c r="AP88" s="136" t="str">
        <f>IF(AP87="","",VLOOKUP(AP87,シフト記号表!$C$6:$L$47,10,FALSE))</f>
        <v/>
      </c>
      <c r="AQ88" s="137" t="str">
        <f>IF(AQ87="","",VLOOKUP(AQ87,シフト記号表!$C$6:$L$47,10,FALSE))</f>
        <v/>
      </c>
      <c r="AR88" s="135" t="str">
        <f>IF(AR87="","",VLOOKUP(AR87,シフト記号表!$C$6:$L$47,10,FALSE))</f>
        <v/>
      </c>
      <c r="AS88" s="136" t="str">
        <f>IF(AS87="","",VLOOKUP(AS87,シフト記号表!$C$6:$L$47,10,FALSE))</f>
        <v/>
      </c>
      <c r="AT88" s="136" t="str">
        <f>IF(AT87="","",VLOOKUP(AT87,シフト記号表!$C$6:$L$47,10,FALSE))</f>
        <v/>
      </c>
      <c r="AU88" s="136" t="str">
        <f>IF(AU87="","",VLOOKUP(AU87,シフト記号表!$C$6:$L$47,10,FALSE))</f>
        <v/>
      </c>
      <c r="AV88" s="136" t="str">
        <f>IF(AV87="","",VLOOKUP(AV87,シフト記号表!$C$6:$L$47,10,FALSE))</f>
        <v/>
      </c>
      <c r="AW88" s="136" t="str">
        <f>IF(AW87="","",VLOOKUP(AW87,シフト記号表!$C$6:$L$47,10,FALSE))</f>
        <v/>
      </c>
      <c r="AX88" s="137" t="str">
        <f>IF(AX87="","",VLOOKUP(AX87,シフト記号表!$C$6:$L$47,10,FALSE))</f>
        <v/>
      </c>
      <c r="AY88" s="135" t="str">
        <f>IF(AY87="","",VLOOKUP(AY87,シフト記号表!$C$6:$L$47,10,FALSE))</f>
        <v/>
      </c>
      <c r="AZ88" s="136" t="str">
        <f>IF(AZ87="","",VLOOKUP(AZ87,シフト記号表!$C$6:$L$47,10,FALSE))</f>
        <v/>
      </c>
      <c r="BA88" s="136"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6">
        <f>B87+1</f>
        <v>37</v>
      </c>
      <c r="C89" s="162"/>
      <c r="D89" s="163"/>
      <c r="E89" s="130"/>
      <c r="F89" s="131"/>
      <c r="G89" s="130"/>
      <c r="H89" s="131"/>
      <c r="I89" s="221"/>
      <c r="J89" s="222"/>
      <c r="K89" s="225"/>
      <c r="L89" s="226"/>
      <c r="M89" s="226"/>
      <c r="N89" s="163"/>
      <c r="O89" s="264"/>
      <c r="P89" s="265"/>
      <c r="Q89" s="265"/>
      <c r="R89" s="265"/>
      <c r="S89" s="266"/>
      <c r="T89" s="147" t="s">
        <v>18</v>
      </c>
      <c r="V89" s="98"/>
      <c r="W89" s="85"/>
      <c r="X89" s="86"/>
      <c r="Y89" s="86"/>
      <c r="Z89" s="86"/>
      <c r="AA89" s="86"/>
      <c r="AB89" s="86"/>
      <c r="AC89" s="87"/>
      <c r="AD89" s="85"/>
      <c r="AE89" s="86"/>
      <c r="AF89" s="86"/>
      <c r="AG89" s="86"/>
      <c r="AH89" s="86"/>
      <c r="AI89" s="86"/>
      <c r="AJ89" s="87"/>
      <c r="AK89" s="85"/>
      <c r="AL89" s="86"/>
      <c r="AM89" s="86"/>
      <c r="AN89" s="86"/>
      <c r="AO89" s="86"/>
      <c r="AP89" s="86"/>
      <c r="AQ89" s="87"/>
      <c r="AR89" s="85"/>
      <c r="AS89" s="86"/>
      <c r="AT89" s="86"/>
      <c r="AU89" s="86"/>
      <c r="AV89" s="86"/>
      <c r="AW89" s="86"/>
      <c r="AX89" s="87"/>
      <c r="AY89" s="85"/>
      <c r="AZ89" s="86"/>
      <c r="BA89" s="88"/>
      <c r="BB89" s="217"/>
      <c r="BC89" s="218"/>
      <c r="BD89" s="219"/>
      <c r="BE89" s="220"/>
      <c r="BF89" s="229"/>
      <c r="BG89" s="230"/>
      <c r="BH89" s="230"/>
      <c r="BI89" s="230"/>
      <c r="BJ89" s="231"/>
    </row>
    <row r="90" spans="2:62" ht="20.25" customHeight="1" x14ac:dyDescent="0.4">
      <c r="B90" s="307"/>
      <c r="C90" s="297"/>
      <c r="D90" s="298"/>
      <c r="E90" s="158"/>
      <c r="F90" s="159">
        <f>C89</f>
        <v>0</v>
      </c>
      <c r="G90" s="158"/>
      <c r="H90" s="159">
        <f>I89</f>
        <v>0</v>
      </c>
      <c r="I90" s="299"/>
      <c r="J90" s="300"/>
      <c r="K90" s="301"/>
      <c r="L90" s="302"/>
      <c r="M90" s="302"/>
      <c r="N90" s="298"/>
      <c r="O90" s="264"/>
      <c r="P90" s="265"/>
      <c r="Q90" s="265"/>
      <c r="R90" s="265"/>
      <c r="S90" s="266"/>
      <c r="T90" s="148" t="s">
        <v>210</v>
      </c>
      <c r="U90" s="99"/>
      <c r="V90" s="149"/>
      <c r="W90" s="135" t="str">
        <f>IF(W89="","",VLOOKUP(W89,シフト記号表!$C$6:$L$47,10,FALSE))</f>
        <v/>
      </c>
      <c r="X90" s="136" t="str">
        <f>IF(X89="","",VLOOKUP(X89,シフト記号表!$C$6:$L$47,10,FALSE))</f>
        <v/>
      </c>
      <c r="Y90" s="136" t="str">
        <f>IF(Y89="","",VLOOKUP(Y89,シフト記号表!$C$6:$L$47,10,FALSE))</f>
        <v/>
      </c>
      <c r="Z90" s="136" t="str">
        <f>IF(Z89="","",VLOOKUP(Z89,シフト記号表!$C$6:$L$47,10,FALSE))</f>
        <v/>
      </c>
      <c r="AA90" s="136" t="str">
        <f>IF(AA89="","",VLOOKUP(AA89,シフト記号表!$C$6:$L$47,10,FALSE))</f>
        <v/>
      </c>
      <c r="AB90" s="136" t="str">
        <f>IF(AB89="","",VLOOKUP(AB89,シフト記号表!$C$6:$L$47,10,FALSE))</f>
        <v/>
      </c>
      <c r="AC90" s="137" t="str">
        <f>IF(AC89="","",VLOOKUP(AC89,シフト記号表!$C$6:$L$47,10,FALSE))</f>
        <v/>
      </c>
      <c r="AD90" s="135" t="str">
        <f>IF(AD89="","",VLOOKUP(AD89,シフト記号表!$C$6:$L$47,10,FALSE))</f>
        <v/>
      </c>
      <c r="AE90" s="136" t="str">
        <f>IF(AE89="","",VLOOKUP(AE89,シフト記号表!$C$6:$L$47,10,FALSE))</f>
        <v/>
      </c>
      <c r="AF90" s="136" t="str">
        <f>IF(AF89="","",VLOOKUP(AF89,シフト記号表!$C$6:$L$47,10,FALSE))</f>
        <v/>
      </c>
      <c r="AG90" s="136" t="str">
        <f>IF(AG89="","",VLOOKUP(AG89,シフト記号表!$C$6:$L$47,10,FALSE))</f>
        <v/>
      </c>
      <c r="AH90" s="136" t="str">
        <f>IF(AH89="","",VLOOKUP(AH89,シフト記号表!$C$6:$L$47,10,FALSE))</f>
        <v/>
      </c>
      <c r="AI90" s="136" t="str">
        <f>IF(AI89="","",VLOOKUP(AI89,シフト記号表!$C$6:$L$47,10,FALSE))</f>
        <v/>
      </c>
      <c r="AJ90" s="137" t="str">
        <f>IF(AJ89="","",VLOOKUP(AJ89,シフト記号表!$C$6:$L$47,10,FALSE))</f>
        <v/>
      </c>
      <c r="AK90" s="135" t="str">
        <f>IF(AK89="","",VLOOKUP(AK89,シフト記号表!$C$6:$L$47,10,FALSE))</f>
        <v/>
      </c>
      <c r="AL90" s="136" t="str">
        <f>IF(AL89="","",VLOOKUP(AL89,シフト記号表!$C$6:$L$47,10,FALSE))</f>
        <v/>
      </c>
      <c r="AM90" s="136" t="str">
        <f>IF(AM89="","",VLOOKUP(AM89,シフト記号表!$C$6:$L$47,10,FALSE))</f>
        <v/>
      </c>
      <c r="AN90" s="136" t="str">
        <f>IF(AN89="","",VLOOKUP(AN89,シフト記号表!$C$6:$L$47,10,FALSE))</f>
        <v/>
      </c>
      <c r="AO90" s="136" t="str">
        <f>IF(AO89="","",VLOOKUP(AO89,シフト記号表!$C$6:$L$47,10,FALSE))</f>
        <v/>
      </c>
      <c r="AP90" s="136" t="str">
        <f>IF(AP89="","",VLOOKUP(AP89,シフト記号表!$C$6:$L$47,10,FALSE))</f>
        <v/>
      </c>
      <c r="AQ90" s="137" t="str">
        <f>IF(AQ89="","",VLOOKUP(AQ89,シフト記号表!$C$6:$L$47,10,FALSE))</f>
        <v/>
      </c>
      <c r="AR90" s="135" t="str">
        <f>IF(AR89="","",VLOOKUP(AR89,シフト記号表!$C$6:$L$47,10,FALSE))</f>
        <v/>
      </c>
      <c r="AS90" s="136" t="str">
        <f>IF(AS89="","",VLOOKUP(AS89,シフト記号表!$C$6:$L$47,10,FALSE))</f>
        <v/>
      </c>
      <c r="AT90" s="136" t="str">
        <f>IF(AT89="","",VLOOKUP(AT89,シフト記号表!$C$6:$L$47,10,FALSE))</f>
        <v/>
      </c>
      <c r="AU90" s="136" t="str">
        <f>IF(AU89="","",VLOOKUP(AU89,シフト記号表!$C$6:$L$47,10,FALSE))</f>
        <v/>
      </c>
      <c r="AV90" s="136" t="str">
        <f>IF(AV89="","",VLOOKUP(AV89,シフト記号表!$C$6:$L$47,10,FALSE))</f>
        <v/>
      </c>
      <c r="AW90" s="136" t="str">
        <f>IF(AW89="","",VLOOKUP(AW89,シフト記号表!$C$6:$L$47,10,FALSE))</f>
        <v/>
      </c>
      <c r="AX90" s="137" t="str">
        <f>IF(AX89="","",VLOOKUP(AX89,シフト記号表!$C$6:$L$47,10,FALSE))</f>
        <v/>
      </c>
      <c r="AY90" s="135" t="str">
        <f>IF(AY89="","",VLOOKUP(AY89,シフト記号表!$C$6:$L$47,10,FALSE))</f>
        <v/>
      </c>
      <c r="AZ90" s="136" t="str">
        <f>IF(AZ89="","",VLOOKUP(AZ89,シフト記号表!$C$6:$L$47,10,FALSE))</f>
        <v/>
      </c>
      <c r="BA90" s="136"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6">
        <f>B89+1</f>
        <v>38</v>
      </c>
      <c r="C91" s="162"/>
      <c r="D91" s="163"/>
      <c r="E91" s="130"/>
      <c r="F91" s="131"/>
      <c r="G91" s="130"/>
      <c r="H91" s="131"/>
      <c r="I91" s="221"/>
      <c r="J91" s="222"/>
      <c r="K91" s="225"/>
      <c r="L91" s="226"/>
      <c r="M91" s="226"/>
      <c r="N91" s="163"/>
      <c r="O91" s="264"/>
      <c r="P91" s="265"/>
      <c r="Q91" s="265"/>
      <c r="R91" s="265"/>
      <c r="S91" s="266"/>
      <c r="T91" s="147" t="s">
        <v>18</v>
      </c>
      <c r="V91" s="98"/>
      <c r="W91" s="85"/>
      <c r="X91" s="86"/>
      <c r="Y91" s="86"/>
      <c r="Z91" s="86"/>
      <c r="AA91" s="86"/>
      <c r="AB91" s="86"/>
      <c r="AC91" s="87"/>
      <c r="AD91" s="85"/>
      <c r="AE91" s="86"/>
      <c r="AF91" s="86"/>
      <c r="AG91" s="86"/>
      <c r="AH91" s="86"/>
      <c r="AI91" s="86"/>
      <c r="AJ91" s="87"/>
      <c r="AK91" s="85"/>
      <c r="AL91" s="86"/>
      <c r="AM91" s="86"/>
      <c r="AN91" s="86"/>
      <c r="AO91" s="86"/>
      <c r="AP91" s="86"/>
      <c r="AQ91" s="87"/>
      <c r="AR91" s="85"/>
      <c r="AS91" s="86"/>
      <c r="AT91" s="86"/>
      <c r="AU91" s="86"/>
      <c r="AV91" s="86"/>
      <c r="AW91" s="86"/>
      <c r="AX91" s="87"/>
      <c r="AY91" s="85"/>
      <c r="AZ91" s="86"/>
      <c r="BA91" s="88"/>
      <c r="BB91" s="217"/>
      <c r="BC91" s="218"/>
      <c r="BD91" s="219"/>
      <c r="BE91" s="220"/>
      <c r="BF91" s="229"/>
      <c r="BG91" s="230"/>
      <c r="BH91" s="230"/>
      <c r="BI91" s="230"/>
      <c r="BJ91" s="231"/>
    </row>
    <row r="92" spans="2:62" ht="20.25" customHeight="1" x14ac:dyDescent="0.4">
      <c r="B92" s="307"/>
      <c r="C92" s="297"/>
      <c r="D92" s="298"/>
      <c r="E92" s="158"/>
      <c r="F92" s="159">
        <f>C91</f>
        <v>0</v>
      </c>
      <c r="G92" s="158"/>
      <c r="H92" s="159">
        <f>I91</f>
        <v>0</v>
      </c>
      <c r="I92" s="299"/>
      <c r="J92" s="300"/>
      <c r="K92" s="301"/>
      <c r="L92" s="302"/>
      <c r="M92" s="302"/>
      <c r="N92" s="298"/>
      <c r="O92" s="264"/>
      <c r="P92" s="265"/>
      <c r="Q92" s="265"/>
      <c r="R92" s="265"/>
      <c r="S92" s="266"/>
      <c r="T92" s="148" t="s">
        <v>210</v>
      </c>
      <c r="U92" s="99"/>
      <c r="V92" s="149"/>
      <c r="W92" s="135" t="str">
        <f>IF(W91="","",VLOOKUP(W91,シフト記号表!$C$6:$L$47,10,FALSE))</f>
        <v/>
      </c>
      <c r="X92" s="136" t="str">
        <f>IF(X91="","",VLOOKUP(X91,シフト記号表!$C$6:$L$47,10,FALSE))</f>
        <v/>
      </c>
      <c r="Y92" s="136" t="str">
        <f>IF(Y91="","",VLOOKUP(Y91,シフト記号表!$C$6:$L$47,10,FALSE))</f>
        <v/>
      </c>
      <c r="Z92" s="136" t="str">
        <f>IF(Z91="","",VLOOKUP(Z91,シフト記号表!$C$6:$L$47,10,FALSE))</f>
        <v/>
      </c>
      <c r="AA92" s="136" t="str">
        <f>IF(AA91="","",VLOOKUP(AA91,シフト記号表!$C$6:$L$47,10,FALSE))</f>
        <v/>
      </c>
      <c r="AB92" s="136" t="str">
        <f>IF(AB91="","",VLOOKUP(AB91,シフト記号表!$C$6:$L$47,10,FALSE))</f>
        <v/>
      </c>
      <c r="AC92" s="137" t="str">
        <f>IF(AC91="","",VLOOKUP(AC91,シフト記号表!$C$6:$L$47,10,FALSE))</f>
        <v/>
      </c>
      <c r="AD92" s="135" t="str">
        <f>IF(AD91="","",VLOOKUP(AD91,シフト記号表!$C$6:$L$47,10,FALSE))</f>
        <v/>
      </c>
      <c r="AE92" s="136" t="str">
        <f>IF(AE91="","",VLOOKUP(AE91,シフト記号表!$C$6:$L$47,10,FALSE))</f>
        <v/>
      </c>
      <c r="AF92" s="136" t="str">
        <f>IF(AF91="","",VLOOKUP(AF91,シフト記号表!$C$6:$L$47,10,FALSE))</f>
        <v/>
      </c>
      <c r="AG92" s="136" t="str">
        <f>IF(AG91="","",VLOOKUP(AG91,シフト記号表!$C$6:$L$47,10,FALSE))</f>
        <v/>
      </c>
      <c r="AH92" s="136" t="str">
        <f>IF(AH91="","",VLOOKUP(AH91,シフト記号表!$C$6:$L$47,10,FALSE))</f>
        <v/>
      </c>
      <c r="AI92" s="136" t="str">
        <f>IF(AI91="","",VLOOKUP(AI91,シフト記号表!$C$6:$L$47,10,FALSE))</f>
        <v/>
      </c>
      <c r="AJ92" s="137" t="str">
        <f>IF(AJ91="","",VLOOKUP(AJ91,シフト記号表!$C$6:$L$47,10,FALSE))</f>
        <v/>
      </c>
      <c r="AK92" s="135" t="str">
        <f>IF(AK91="","",VLOOKUP(AK91,シフト記号表!$C$6:$L$47,10,FALSE))</f>
        <v/>
      </c>
      <c r="AL92" s="136" t="str">
        <f>IF(AL91="","",VLOOKUP(AL91,シフト記号表!$C$6:$L$47,10,FALSE))</f>
        <v/>
      </c>
      <c r="AM92" s="136" t="str">
        <f>IF(AM91="","",VLOOKUP(AM91,シフト記号表!$C$6:$L$47,10,FALSE))</f>
        <v/>
      </c>
      <c r="AN92" s="136" t="str">
        <f>IF(AN91="","",VLOOKUP(AN91,シフト記号表!$C$6:$L$47,10,FALSE))</f>
        <v/>
      </c>
      <c r="AO92" s="136" t="str">
        <f>IF(AO91="","",VLOOKUP(AO91,シフト記号表!$C$6:$L$47,10,FALSE))</f>
        <v/>
      </c>
      <c r="AP92" s="136" t="str">
        <f>IF(AP91="","",VLOOKUP(AP91,シフト記号表!$C$6:$L$47,10,FALSE))</f>
        <v/>
      </c>
      <c r="AQ92" s="137" t="str">
        <f>IF(AQ91="","",VLOOKUP(AQ91,シフト記号表!$C$6:$L$47,10,FALSE))</f>
        <v/>
      </c>
      <c r="AR92" s="135" t="str">
        <f>IF(AR91="","",VLOOKUP(AR91,シフト記号表!$C$6:$L$47,10,FALSE))</f>
        <v/>
      </c>
      <c r="AS92" s="136" t="str">
        <f>IF(AS91="","",VLOOKUP(AS91,シフト記号表!$C$6:$L$47,10,FALSE))</f>
        <v/>
      </c>
      <c r="AT92" s="136" t="str">
        <f>IF(AT91="","",VLOOKUP(AT91,シフト記号表!$C$6:$L$47,10,FALSE))</f>
        <v/>
      </c>
      <c r="AU92" s="136" t="str">
        <f>IF(AU91="","",VLOOKUP(AU91,シフト記号表!$C$6:$L$47,10,FALSE))</f>
        <v/>
      </c>
      <c r="AV92" s="136" t="str">
        <f>IF(AV91="","",VLOOKUP(AV91,シフト記号表!$C$6:$L$47,10,FALSE))</f>
        <v/>
      </c>
      <c r="AW92" s="136" t="str">
        <f>IF(AW91="","",VLOOKUP(AW91,シフト記号表!$C$6:$L$47,10,FALSE))</f>
        <v/>
      </c>
      <c r="AX92" s="137" t="str">
        <f>IF(AX91="","",VLOOKUP(AX91,シフト記号表!$C$6:$L$47,10,FALSE))</f>
        <v/>
      </c>
      <c r="AY92" s="135" t="str">
        <f>IF(AY91="","",VLOOKUP(AY91,シフト記号表!$C$6:$L$47,10,FALSE))</f>
        <v/>
      </c>
      <c r="AZ92" s="136" t="str">
        <f>IF(AZ91="","",VLOOKUP(AZ91,シフト記号表!$C$6:$L$47,10,FALSE))</f>
        <v/>
      </c>
      <c r="BA92" s="136"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6">
        <f>B91+1</f>
        <v>39</v>
      </c>
      <c r="C93" s="162"/>
      <c r="D93" s="163"/>
      <c r="E93" s="130"/>
      <c r="F93" s="131"/>
      <c r="G93" s="130"/>
      <c r="H93" s="131"/>
      <c r="I93" s="221"/>
      <c r="J93" s="222"/>
      <c r="K93" s="225"/>
      <c r="L93" s="226"/>
      <c r="M93" s="226"/>
      <c r="N93" s="163"/>
      <c r="O93" s="264"/>
      <c r="P93" s="265"/>
      <c r="Q93" s="265"/>
      <c r="R93" s="265"/>
      <c r="S93" s="266"/>
      <c r="T93" s="147" t="s">
        <v>18</v>
      </c>
      <c r="V93" s="98"/>
      <c r="W93" s="85"/>
      <c r="X93" s="86"/>
      <c r="Y93" s="86"/>
      <c r="Z93" s="86"/>
      <c r="AA93" s="86"/>
      <c r="AB93" s="86"/>
      <c r="AC93" s="87"/>
      <c r="AD93" s="85"/>
      <c r="AE93" s="86"/>
      <c r="AF93" s="86"/>
      <c r="AG93" s="86"/>
      <c r="AH93" s="86"/>
      <c r="AI93" s="86"/>
      <c r="AJ93" s="87"/>
      <c r="AK93" s="85"/>
      <c r="AL93" s="86"/>
      <c r="AM93" s="86"/>
      <c r="AN93" s="86"/>
      <c r="AO93" s="86"/>
      <c r="AP93" s="86"/>
      <c r="AQ93" s="87"/>
      <c r="AR93" s="85"/>
      <c r="AS93" s="86"/>
      <c r="AT93" s="86"/>
      <c r="AU93" s="86"/>
      <c r="AV93" s="86"/>
      <c r="AW93" s="86"/>
      <c r="AX93" s="87"/>
      <c r="AY93" s="85"/>
      <c r="AZ93" s="86"/>
      <c r="BA93" s="88"/>
      <c r="BB93" s="217"/>
      <c r="BC93" s="218"/>
      <c r="BD93" s="219"/>
      <c r="BE93" s="220"/>
      <c r="BF93" s="229"/>
      <c r="BG93" s="230"/>
      <c r="BH93" s="230"/>
      <c r="BI93" s="230"/>
      <c r="BJ93" s="231"/>
    </row>
    <row r="94" spans="2:62" ht="20.25" customHeight="1" x14ac:dyDescent="0.4">
      <c r="B94" s="307"/>
      <c r="C94" s="297"/>
      <c r="D94" s="298"/>
      <c r="E94" s="158"/>
      <c r="F94" s="159">
        <f>C93</f>
        <v>0</v>
      </c>
      <c r="G94" s="158"/>
      <c r="H94" s="159">
        <f>I93</f>
        <v>0</v>
      </c>
      <c r="I94" s="299"/>
      <c r="J94" s="300"/>
      <c r="K94" s="301"/>
      <c r="L94" s="302"/>
      <c r="M94" s="302"/>
      <c r="N94" s="298"/>
      <c r="O94" s="264"/>
      <c r="P94" s="265"/>
      <c r="Q94" s="265"/>
      <c r="R94" s="265"/>
      <c r="S94" s="266"/>
      <c r="T94" s="148" t="s">
        <v>210</v>
      </c>
      <c r="U94" s="99"/>
      <c r="V94" s="149"/>
      <c r="W94" s="135" t="str">
        <f>IF(W93="","",VLOOKUP(W93,シフト記号表!$C$6:$L$47,10,FALSE))</f>
        <v/>
      </c>
      <c r="X94" s="136" t="str">
        <f>IF(X93="","",VLOOKUP(X93,シフト記号表!$C$6:$L$47,10,FALSE))</f>
        <v/>
      </c>
      <c r="Y94" s="136" t="str">
        <f>IF(Y93="","",VLOOKUP(Y93,シフト記号表!$C$6:$L$47,10,FALSE))</f>
        <v/>
      </c>
      <c r="Z94" s="136" t="str">
        <f>IF(Z93="","",VLOOKUP(Z93,シフト記号表!$C$6:$L$47,10,FALSE))</f>
        <v/>
      </c>
      <c r="AA94" s="136" t="str">
        <f>IF(AA93="","",VLOOKUP(AA93,シフト記号表!$C$6:$L$47,10,FALSE))</f>
        <v/>
      </c>
      <c r="AB94" s="136" t="str">
        <f>IF(AB93="","",VLOOKUP(AB93,シフト記号表!$C$6:$L$47,10,FALSE))</f>
        <v/>
      </c>
      <c r="AC94" s="137" t="str">
        <f>IF(AC93="","",VLOOKUP(AC93,シフト記号表!$C$6:$L$47,10,FALSE))</f>
        <v/>
      </c>
      <c r="AD94" s="135" t="str">
        <f>IF(AD93="","",VLOOKUP(AD93,シフト記号表!$C$6:$L$47,10,FALSE))</f>
        <v/>
      </c>
      <c r="AE94" s="136" t="str">
        <f>IF(AE93="","",VLOOKUP(AE93,シフト記号表!$C$6:$L$47,10,FALSE))</f>
        <v/>
      </c>
      <c r="AF94" s="136" t="str">
        <f>IF(AF93="","",VLOOKUP(AF93,シフト記号表!$C$6:$L$47,10,FALSE))</f>
        <v/>
      </c>
      <c r="AG94" s="136" t="str">
        <f>IF(AG93="","",VLOOKUP(AG93,シフト記号表!$C$6:$L$47,10,FALSE))</f>
        <v/>
      </c>
      <c r="AH94" s="136" t="str">
        <f>IF(AH93="","",VLOOKUP(AH93,シフト記号表!$C$6:$L$47,10,FALSE))</f>
        <v/>
      </c>
      <c r="AI94" s="136" t="str">
        <f>IF(AI93="","",VLOOKUP(AI93,シフト記号表!$C$6:$L$47,10,FALSE))</f>
        <v/>
      </c>
      <c r="AJ94" s="137" t="str">
        <f>IF(AJ93="","",VLOOKUP(AJ93,シフト記号表!$C$6:$L$47,10,FALSE))</f>
        <v/>
      </c>
      <c r="AK94" s="135" t="str">
        <f>IF(AK93="","",VLOOKUP(AK93,シフト記号表!$C$6:$L$47,10,FALSE))</f>
        <v/>
      </c>
      <c r="AL94" s="136" t="str">
        <f>IF(AL93="","",VLOOKUP(AL93,シフト記号表!$C$6:$L$47,10,FALSE))</f>
        <v/>
      </c>
      <c r="AM94" s="136" t="str">
        <f>IF(AM93="","",VLOOKUP(AM93,シフト記号表!$C$6:$L$47,10,FALSE))</f>
        <v/>
      </c>
      <c r="AN94" s="136" t="str">
        <f>IF(AN93="","",VLOOKUP(AN93,シフト記号表!$C$6:$L$47,10,FALSE))</f>
        <v/>
      </c>
      <c r="AO94" s="136" t="str">
        <f>IF(AO93="","",VLOOKUP(AO93,シフト記号表!$C$6:$L$47,10,FALSE))</f>
        <v/>
      </c>
      <c r="AP94" s="136" t="str">
        <f>IF(AP93="","",VLOOKUP(AP93,シフト記号表!$C$6:$L$47,10,FALSE))</f>
        <v/>
      </c>
      <c r="AQ94" s="137" t="str">
        <f>IF(AQ93="","",VLOOKUP(AQ93,シフト記号表!$C$6:$L$47,10,FALSE))</f>
        <v/>
      </c>
      <c r="AR94" s="135" t="str">
        <f>IF(AR93="","",VLOOKUP(AR93,シフト記号表!$C$6:$L$47,10,FALSE))</f>
        <v/>
      </c>
      <c r="AS94" s="136" t="str">
        <f>IF(AS93="","",VLOOKUP(AS93,シフト記号表!$C$6:$L$47,10,FALSE))</f>
        <v/>
      </c>
      <c r="AT94" s="136" t="str">
        <f>IF(AT93="","",VLOOKUP(AT93,シフト記号表!$C$6:$L$47,10,FALSE))</f>
        <v/>
      </c>
      <c r="AU94" s="136" t="str">
        <f>IF(AU93="","",VLOOKUP(AU93,シフト記号表!$C$6:$L$47,10,FALSE))</f>
        <v/>
      </c>
      <c r="AV94" s="136" t="str">
        <f>IF(AV93="","",VLOOKUP(AV93,シフト記号表!$C$6:$L$47,10,FALSE))</f>
        <v/>
      </c>
      <c r="AW94" s="136" t="str">
        <f>IF(AW93="","",VLOOKUP(AW93,シフト記号表!$C$6:$L$47,10,FALSE))</f>
        <v/>
      </c>
      <c r="AX94" s="137" t="str">
        <f>IF(AX93="","",VLOOKUP(AX93,シフト記号表!$C$6:$L$47,10,FALSE))</f>
        <v/>
      </c>
      <c r="AY94" s="135" t="str">
        <f>IF(AY93="","",VLOOKUP(AY93,シフト記号表!$C$6:$L$47,10,FALSE))</f>
        <v/>
      </c>
      <c r="AZ94" s="136" t="str">
        <f>IF(AZ93="","",VLOOKUP(AZ93,シフト記号表!$C$6:$L$47,10,FALSE))</f>
        <v/>
      </c>
      <c r="BA94" s="136"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6">
        <f>B93+1</f>
        <v>40</v>
      </c>
      <c r="C95" s="162"/>
      <c r="D95" s="163"/>
      <c r="E95" s="130"/>
      <c r="F95" s="131"/>
      <c r="G95" s="130"/>
      <c r="H95" s="131"/>
      <c r="I95" s="221"/>
      <c r="J95" s="222"/>
      <c r="K95" s="225"/>
      <c r="L95" s="226"/>
      <c r="M95" s="226"/>
      <c r="N95" s="163"/>
      <c r="O95" s="264"/>
      <c r="P95" s="265"/>
      <c r="Q95" s="265"/>
      <c r="R95" s="265"/>
      <c r="S95" s="266"/>
      <c r="T95" s="147" t="s">
        <v>18</v>
      </c>
      <c r="V95" s="98"/>
      <c r="W95" s="85"/>
      <c r="X95" s="86"/>
      <c r="Y95" s="86"/>
      <c r="Z95" s="86"/>
      <c r="AA95" s="86"/>
      <c r="AB95" s="86"/>
      <c r="AC95" s="87"/>
      <c r="AD95" s="85"/>
      <c r="AE95" s="86"/>
      <c r="AF95" s="86"/>
      <c r="AG95" s="86"/>
      <c r="AH95" s="86"/>
      <c r="AI95" s="86"/>
      <c r="AJ95" s="87"/>
      <c r="AK95" s="85"/>
      <c r="AL95" s="86"/>
      <c r="AM95" s="86"/>
      <c r="AN95" s="86"/>
      <c r="AO95" s="86"/>
      <c r="AP95" s="86"/>
      <c r="AQ95" s="87"/>
      <c r="AR95" s="85"/>
      <c r="AS95" s="86"/>
      <c r="AT95" s="86"/>
      <c r="AU95" s="86"/>
      <c r="AV95" s="86"/>
      <c r="AW95" s="86"/>
      <c r="AX95" s="87"/>
      <c r="AY95" s="85"/>
      <c r="AZ95" s="86"/>
      <c r="BA95" s="88"/>
      <c r="BB95" s="217"/>
      <c r="BC95" s="218"/>
      <c r="BD95" s="219"/>
      <c r="BE95" s="220"/>
      <c r="BF95" s="229"/>
      <c r="BG95" s="230"/>
      <c r="BH95" s="230"/>
      <c r="BI95" s="230"/>
      <c r="BJ95" s="231"/>
    </row>
    <row r="96" spans="2:62" ht="20.25" customHeight="1" x14ac:dyDescent="0.4">
      <c r="B96" s="307"/>
      <c r="C96" s="297"/>
      <c r="D96" s="298"/>
      <c r="E96" s="158"/>
      <c r="F96" s="159">
        <f>C95</f>
        <v>0</v>
      </c>
      <c r="G96" s="158"/>
      <c r="H96" s="159">
        <f>I95</f>
        <v>0</v>
      </c>
      <c r="I96" s="299"/>
      <c r="J96" s="300"/>
      <c r="K96" s="301"/>
      <c r="L96" s="302"/>
      <c r="M96" s="302"/>
      <c r="N96" s="298"/>
      <c r="O96" s="264"/>
      <c r="P96" s="265"/>
      <c r="Q96" s="265"/>
      <c r="R96" s="265"/>
      <c r="S96" s="266"/>
      <c r="T96" s="148" t="s">
        <v>210</v>
      </c>
      <c r="U96" s="99"/>
      <c r="V96" s="149"/>
      <c r="W96" s="135" t="str">
        <f>IF(W95="","",VLOOKUP(W95,シフト記号表!$C$6:$L$47,10,FALSE))</f>
        <v/>
      </c>
      <c r="X96" s="136" t="str">
        <f>IF(X95="","",VLOOKUP(X95,シフト記号表!$C$6:$L$47,10,FALSE))</f>
        <v/>
      </c>
      <c r="Y96" s="136" t="str">
        <f>IF(Y95="","",VLOOKUP(Y95,シフト記号表!$C$6:$L$47,10,FALSE))</f>
        <v/>
      </c>
      <c r="Z96" s="136" t="str">
        <f>IF(Z95="","",VLOOKUP(Z95,シフト記号表!$C$6:$L$47,10,FALSE))</f>
        <v/>
      </c>
      <c r="AA96" s="136" t="str">
        <f>IF(AA95="","",VLOOKUP(AA95,シフト記号表!$C$6:$L$47,10,FALSE))</f>
        <v/>
      </c>
      <c r="AB96" s="136" t="str">
        <f>IF(AB95="","",VLOOKUP(AB95,シフト記号表!$C$6:$L$47,10,FALSE))</f>
        <v/>
      </c>
      <c r="AC96" s="137" t="str">
        <f>IF(AC95="","",VLOOKUP(AC95,シフト記号表!$C$6:$L$47,10,FALSE))</f>
        <v/>
      </c>
      <c r="AD96" s="135" t="str">
        <f>IF(AD95="","",VLOOKUP(AD95,シフト記号表!$C$6:$L$47,10,FALSE))</f>
        <v/>
      </c>
      <c r="AE96" s="136" t="str">
        <f>IF(AE95="","",VLOOKUP(AE95,シフト記号表!$C$6:$L$47,10,FALSE))</f>
        <v/>
      </c>
      <c r="AF96" s="136" t="str">
        <f>IF(AF95="","",VLOOKUP(AF95,シフト記号表!$C$6:$L$47,10,FALSE))</f>
        <v/>
      </c>
      <c r="AG96" s="136" t="str">
        <f>IF(AG95="","",VLOOKUP(AG95,シフト記号表!$C$6:$L$47,10,FALSE))</f>
        <v/>
      </c>
      <c r="AH96" s="136" t="str">
        <f>IF(AH95="","",VLOOKUP(AH95,シフト記号表!$C$6:$L$47,10,FALSE))</f>
        <v/>
      </c>
      <c r="AI96" s="136" t="str">
        <f>IF(AI95="","",VLOOKUP(AI95,シフト記号表!$C$6:$L$47,10,FALSE))</f>
        <v/>
      </c>
      <c r="AJ96" s="137" t="str">
        <f>IF(AJ95="","",VLOOKUP(AJ95,シフト記号表!$C$6:$L$47,10,FALSE))</f>
        <v/>
      </c>
      <c r="AK96" s="135" t="str">
        <f>IF(AK95="","",VLOOKUP(AK95,シフト記号表!$C$6:$L$47,10,FALSE))</f>
        <v/>
      </c>
      <c r="AL96" s="136" t="str">
        <f>IF(AL95="","",VLOOKUP(AL95,シフト記号表!$C$6:$L$47,10,FALSE))</f>
        <v/>
      </c>
      <c r="AM96" s="136" t="str">
        <f>IF(AM95="","",VLOOKUP(AM95,シフト記号表!$C$6:$L$47,10,FALSE))</f>
        <v/>
      </c>
      <c r="AN96" s="136" t="str">
        <f>IF(AN95="","",VLOOKUP(AN95,シフト記号表!$C$6:$L$47,10,FALSE))</f>
        <v/>
      </c>
      <c r="AO96" s="136" t="str">
        <f>IF(AO95="","",VLOOKUP(AO95,シフト記号表!$C$6:$L$47,10,FALSE))</f>
        <v/>
      </c>
      <c r="AP96" s="136" t="str">
        <f>IF(AP95="","",VLOOKUP(AP95,シフト記号表!$C$6:$L$47,10,FALSE))</f>
        <v/>
      </c>
      <c r="AQ96" s="137" t="str">
        <f>IF(AQ95="","",VLOOKUP(AQ95,シフト記号表!$C$6:$L$47,10,FALSE))</f>
        <v/>
      </c>
      <c r="AR96" s="135" t="str">
        <f>IF(AR95="","",VLOOKUP(AR95,シフト記号表!$C$6:$L$47,10,FALSE))</f>
        <v/>
      </c>
      <c r="AS96" s="136" t="str">
        <f>IF(AS95="","",VLOOKUP(AS95,シフト記号表!$C$6:$L$47,10,FALSE))</f>
        <v/>
      </c>
      <c r="AT96" s="136" t="str">
        <f>IF(AT95="","",VLOOKUP(AT95,シフト記号表!$C$6:$L$47,10,FALSE))</f>
        <v/>
      </c>
      <c r="AU96" s="136" t="str">
        <f>IF(AU95="","",VLOOKUP(AU95,シフト記号表!$C$6:$L$47,10,FALSE))</f>
        <v/>
      </c>
      <c r="AV96" s="136" t="str">
        <f>IF(AV95="","",VLOOKUP(AV95,シフト記号表!$C$6:$L$47,10,FALSE))</f>
        <v/>
      </c>
      <c r="AW96" s="136" t="str">
        <f>IF(AW95="","",VLOOKUP(AW95,シフト記号表!$C$6:$L$47,10,FALSE))</f>
        <v/>
      </c>
      <c r="AX96" s="137" t="str">
        <f>IF(AX95="","",VLOOKUP(AX95,シフト記号表!$C$6:$L$47,10,FALSE))</f>
        <v/>
      </c>
      <c r="AY96" s="135" t="str">
        <f>IF(AY95="","",VLOOKUP(AY95,シフト記号表!$C$6:$L$47,10,FALSE))</f>
        <v/>
      </c>
      <c r="AZ96" s="136" t="str">
        <f>IF(AZ95="","",VLOOKUP(AZ95,シフト記号表!$C$6:$L$47,10,FALSE))</f>
        <v/>
      </c>
      <c r="BA96" s="136"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6">
        <f>B95+1</f>
        <v>41</v>
      </c>
      <c r="C97" s="162"/>
      <c r="D97" s="163"/>
      <c r="E97" s="130"/>
      <c r="F97" s="131"/>
      <c r="G97" s="130"/>
      <c r="H97" s="131"/>
      <c r="I97" s="221"/>
      <c r="J97" s="222"/>
      <c r="K97" s="225"/>
      <c r="L97" s="226"/>
      <c r="M97" s="226"/>
      <c r="N97" s="163"/>
      <c r="O97" s="264"/>
      <c r="P97" s="265"/>
      <c r="Q97" s="265"/>
      <c r="R97" s="265"/>
      <c r="S97" s="266"/>
      <c r="T97" s="147" t="s">
        <v>18</v>
      </c>
      <c r="V97" s="98"/>
      <c r="W97" s="85"/>
      <c r="X97" s="86"/>
      <c r="Y97" s="86"/>
      <c r="Z97" s="86"/>
      <c r="AA97" s="86"/>
      <c r="AB97" s="86"/>
      <c r="AC97" s="87"/>
      <c r="AD97" s="85"/>
      <c r="AE97" s="86"/>
      <c r="AF97" s="86"/>
      <c r="AG97" s="86"/>
      <c r="AH97" s="86"/>
      <c r="AI97" s="86"/>
      <c r="AJ97" s="87"/>
      <c r="AK97" s="85"/>
      <c r="AL97" s="86"/>
      <c r="AM97" s="86"/>
      <c r="AN97" s="86"/>
      <c r="AO97" s="86"/>
      <c r="AP97" s="86"/>
      <c r="AQ97" s="87"/>
      <c r="AR97" s="85"/>
      <c r="AS97" s="86"/>
      <c r="AT97" s="86"/>
      <c r="AU97" s="86"/>
      <c r="AV97" s="86"/>
      <c r="AW97" s="86"/>
      <c r="AX97" s="87"/>
      <c r="AY97" s="85"/>
      <c r="AZ97" s="86"/>
      <c r="BA97" s="88"/>
      <c r="BB97" s="217"/>
      <c r="BC97" s="218"/>
      <c r="BD97" s="219"/>
      <c r="BE97" s="220"/>
      <c r="BF97" s="229"/>
      <c r="BG97" s="230"/>
      <c r="BH97" s="230"/>
      <c r="BI97" s="230"/>
      <c r="BJ97" s="231"/>
    </row>
    <row r="98" spans="2:62" ht="20.25" customHeight="1" x14ac:dyDescent="0.4">
      <c r="B98" s="307"/>
      <c r="C98" s="297"/>
      <c r="D98" s="298"/>
      <c r="E98" s="158"/>
      <c r="F98" s="159">
        <f>C97</f>
        <v>0</v>
      </c>
      <c r="G98" s="158"/>
      <c r="H98" s="159">
        <f>I97</f>
        <v>0</v>
      </c>
      <c r="I98" s="299"/>
      <c r="J98" s="300"/>
      <c r="K98" s="301"/>
      <c r="L98" s="302"/>
      <c r="M98" s="302"/>
      <c r="N98" s="298"/>
      <c r="O98" s="264"/>
      <c r="P98" s="265"/>
      <c r="Q98" s="265"/>
      <c r="R98" s="265"/>
      <c r="S98" s="266"/>
      <c r="T98" s="148" t="s">
        <v>210</v>
      </c>
      <c r="U98" s="99"/>
      <c r="V98" s="149"/>
      <c r="W98" s="135" t="str">
        <f>IF(W97="","",VLOOKUP(W97,シフト記号表!$C$6:$L$47,10,FALSE))</f>
        <v/>
      </c>
      <c r="X98" s="136" t="str">
        <f>IF(X97="","",VLOOKUP(X97,シフト記号表!$C$6:$L$47,10,FALSE))</f>
        <v/>
      </c>
      <c r="Y98" s="136" t="str">
        <f>IF(Y97="","",VLOOKUP(Y97,シフト記号表!$C$6:$L$47,10,FALSE))</f>
        <v/>
      </c>
      <c r="Z98" s="136" t="str">
        <f>IF(Z97="","",VLOOKUP(Z97,シフト記号表!$C$6:$L$47,10,FALSE))</f>
        <v/>
      </c>
      <c r="AA98" s="136" t="str">
        <f>IF(AA97="","",VLOOKUP(AA97,シフト記号表!$C$6:$L$47,10,FALSE))</f>
        <v/>
      </c>
      <c r="AB98" s="136" t="str">
        <f>IF(AB97="","",VLOOKUP(AB97,シフト記号表!$C$6:$L$47,10,FALSE))</f>
        <v/>
      </c>
      <c r="AC98" s="137" t="str">
        <f>IF(AC97="","",VLOOKUP(AC97,シフト記号表!$C$6:$L$47,10,FALSE))</f>
        <v/>
      </c>
      <c r="AD98" s="135" t="str">
        <f>IF(AD97="","",VLOOKUP(AD97,シフト記号表!$C$6:$L$47,10,FALSE))</f>
        <v/>
      </c>
      <c r="AE98" s="136" t="str">
        <f>IF(AE97="","",VLOOKUP(AE97,シフト記号表!$C$6:$L$47,10,FALSE))</f>
        <v/>
      </c>
      <c r="AF98" s="136" t="str">
        <f>IF(AF97="","",VLOOKUP(AF97,シフト記号表!$C$6:$L$47,10,FALSE))</f>
        <v/>
      </c>
      <c r="AG98" s="136" t="str">
        <f>IF(AG97="","",VLOOKUP(AG97,シフト記号表!$C$6:$L$47,10,FALSE))</f>
        <v/>
      </c>
      <c r="AH98" s="136" t="str">
        <f>IF(AH97="","",VLOOKUP(AH97,シフト記号表!$C$6:$L$47,10,FALSE))</f>
        <v/>
      </c>
      <c r="AI98" s="136" t="str">
        <f>IF(AI97="","",VLOOKUP(AI97,シフト記号表!$C$6:$L$47,10,FALSE))</f>
        <v/>
      </c>
      <c r="AJ98" s="137" t="str">
        <f>IF(AJ97="","",VLOOKUP(AJ97,シフト記号表!$C$6:$L$47,10,FALSE))</f>
        <v/>
      </c>
      <c r="AK98" s="135" t="str">
        <f>IF(AK97="","",VLOOKUP(AK97,シフト記号表!$C$6:$L$47,10,FALSE))</f>
        <v/>
      </c>
      <c r="AL98" s="136" t="str">
        <f>IF(AL97="","",VLOOKUP(AL97,シフト記号表!$C$6:$L$47,10,FALSE))</f>
        <v/>
      </c>
      <c r="AM98" s="136" t="str">
        <f>IF(AM97="","",VLOOKUP(AM97,シフト記号表!$C$6:$L$47,10,FALSE))</f>
        <v/>
      </c>
      <c r="AN98" s="136" t="str">
        <f>IF(AN97="","",VLOOKUP(AN97,シフト記号表!$C$6:$L$47,10,FALSE))</f>
        <v/>
      </c>
      <c r="AO98" s="136" t="str">
        <f>IF(AO97="","",VLOOKUP(AO97,シフト記号表!$C$6:$L$47,10,FALSE))</f>
        <v/>
      </c>
      <c r="AP98" s="136" t="str">
        <f>IF(AP97="","",VLOOKUP(AP97,シフト記号表!$C$6:$L$47,10,FALSE))</f>
        <v/>
      </c>
      <c r="AQ98" s="137" t="str">
        <f>IF(AQ97="","",VLOOKUP(AQ97,シフト記号表!$C$6:$L$47,10,FALSE))</f>
        <v/>
      </c>
      <c r="AR98" s="135" t="str">
        <f>IF(AR97="","",VLOOKUP(AR97,シフト記号表!$C$6:$L$47,10,FALSE))</f>
        <v/>
      </c>
      <c r="AS98" s="136" t="str">
        <f>IF(AS97="","",VLOOKUP(AS97,シフト記号表!$C$6:$L$47,10,FALSE))</f>
        <v/>
      </c>
      <c r="AT98" s="136" t="str">
        <f>IF(AT97="","",VLOOKUP(AT97,シフト記号表!$C$6:$L$47,10,FALSE))</f>
        <v/>
      </c>
      <c r="AU98" s="136" t="str">
        <f>IF(AU97="","",VLOOKUP(AU97,シフト記号表!$C$6:$L$47,10,FALSE))</f>
        <v/>
      </c>
      <c r="AV98" s="136" t="str">
        <f>IF(AV97="","",VLOOKUP(AV97,シフト記号表!$C$6:$L$47,10,FALSE))</f>
        <v/>
      </c>
      <c r="AW98" s="136" t="str">
        <f>IF(AW97="","",VLOOKUP(AW97,シフト記号表!$C$6:$L$47,10,FALSE))</f>
        <v/>
      </c>
      <c r="AX98" s="137" t="str">
        <f>IF(AX97="","",VLOOKUP(AX97,シフト記号表!$C$6:$L$47,10,FALSE))</f>
        <v/>
      </c>
      <c r="AY98" s="135" t="str">
        <f>IF(AY97="","",VLOOKUP(AY97,シフト記号表!$C$6:$L$47,10,FALSE))</f>
        <v/>
      </c>
      <c r="AZ98" s="136" t="str">
        <f>IF(AZ97="","",VLOOKUP(AZ97,シフト記号表!$C$6:$L$47,10,FALSE))</f>
        <v/>
      </c>
      <c r="BA98" s="136"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6">
        <f>B97+1</f>
        <v>42</v>
      </c>
      <c r="C99" s="162"/>
      <c r="D99" s="163"/>
      <c r="E99" s="130"/>
      <c r="F99" s="131"/>
      <c r="G99" s="130"/>
      <c r="H99" s="131"/>
      <c r="I99" s="221"/>
      <c r="J99" s="222"/>
      <c r="K99" s="225"/>
      <c r="L99" s="226"/>
      <c r="M99" s="226"/>
      <c r="N99" s="163"/>
      <c r="O99" s="264"/>
      <c r="P99" s="265"/>
      <c r="Q99" s="265"/>
      <c r="R99" s="265"/>
      <c r="S99" s="266"/>
      <c r="T99" s="147" t="s">
        <v>18</v>
      </c>
      <c r="V99" s="98"/>
      <c r="W99" s="85"/>
      <c r="X99" s="86"/>
      <c r="Y99" s="86"/>
      <c r="Z99" s="86"/>
      <c r="AA99" s="86"/>
      <c r="AB99" s="86"/>
      <c r="AC99" s="87"/>
      <c r="AD99" s="85"/>
      <c r="AE99" s="86"/>
      <c r="AF99" s="86"/>
      <c r="AG99" s="86"/>
      <c r="AH99" s="86"/>
      <c r="AI99" s="86"/>
      <c r="AJ99" s="87"/>
      <c r="AK99" s="85"/>
      <c r="AL99" s="86"/>
      <c r="AM99" s="86"/>
      <c r="AN99" s="86"/>
      <c r="AO99" s="86"/>
      <c r="AP99" s="86"/>
      <c r="AQ99" s="87"/>
      <c r="AR99" s="85"/>
      <c r="AS99" s="86"/>
      <c r="AT99" s="86"/>
      <c r="AU99" s="86"/>
      <c r="AV99" s="86"/>
      <c r="AW99" s="86"/>
      <c r="AX99" s="87"/>
      <c r="AY99" s="85"/>
      <c r="AZ99" s="86"/>
      <c r="BA99" s="88"/>
      <c r="BB99" s="217"/>
      <c r="BC99" s="218"/>
      <c r="BD99" s="219"/>
      <c r="BE99" s="220"/>
      <c r="BF99" s="229"/>
      <c r="BG99" s="230"/>
      <c r="BH99" s="230"/>
      <c r="BI99" s="230"/>
      <c r="BJ99" s="231"/>
    </row>
    <row r="100" spans="2:62" ht="20.25" customHeight="1" x14ac:dyDescent="0.4">
      <c r="B100" s="307"/>
      <c r="C100" s="297"/>
      <c r="D100" s="298"/>
      <c r="E100" s="158"/>
      <c r="F100" s="159">
        <f>C99</f>
        <v>0</v>
      </c>
      <c r="G100" s="158"/>
      <c r="H100" s="159">
        <f>I99</f>
        <v>0</v>
      </c>
      <c r="I100" s="299"/>
      <c r="J100" s="300"/>
      <c r="K100" s="301"/>
      <c r="L100" s="302"/>
      <c r="M100" s="302"/>
      <c r="N100" s="298"/>
      <c r="O100" s="264"/>
      <c r="P100" s="265"/>
      <c r="Q100" s="265"/>
      <c r="R100" s="265"/>
      <c r="S100" s="266"/>
      <c r="T100" s="148" t="s">
        <v>210</v>
      </c>
      <c r="U100" s="99"/>
      <c r="V100" s="149"/>
      <c r="W100" s="135" t="str">
        <f>IF(W99="","",VLOOKUP(W99,シフト記号表!$C$6:$L$47,10,FALSE))</f>
        <v/>
      </c>
      <c r="X100" s="136" t="str">
        <f>IF(X99="","",VLOOKUP(X99,シフト記号表!$C$6:$L$47,10,FALSE))</f>
        <v/>
      </c>
      <c r="Y100" s="136" t="str">
        <f>IF(Y99="","",VLOOKUP(Y99,シフト記号表!$C$6:$L$47,10,FALSE))</f>
        <v/>
      </c>
      <c r="Z100" s="136" t="str">
        <f>IF(Z99="","",VLOOKUP(Z99,シフト記号表!$C$6:$L$47,10,FALSE))</f>
        <v/>
      </c>
      <c r="AA100" s="136" t="str">
        <f>IF(AA99="","",VLOOKUP(AA99,シフト記号表!$C$6:$L$47,10,FALSE))</f>
        <v/>
      </c>
      <c r="AB100" s="136" t="str">
        <f>IF(AB99="","",VLOOKUP(AB99,シフト記号表!$C$6:$L$47,10,FALSE))</f>
        <v/>
      </c>
      <c r="AC100" s="137" t="str">
        <f>IF(AC99="","",VLOOKUP(AC99,シフト記号表!$C$6:$L$47,10,FALSE))</f>
        <v/>
      </c>
      <c r="AD100" s="135" t="str">
        <f>IF(AD99="","",VLOOKUP(AD99,シフト記号表!$C$6:$L$47,10,FALSE))</f>
        <v/>
      </c>
      <c r="AE100" s="136" t="str">
        <f>IF(AE99="","",VLOOKUP(AE99,シフト記号表!$C$6:$L$47,10,FALSE))</f>
        <v/>
      </c>
      <c r="AF100" s="136" t="str">
        <f>IF(AF99="","",VLOOKUP(AF99,シフト記号表!$C$6:$L$47,10,FALSE))</f>
        <v/>
      </c>
      <c r="AG100" s="136" t="str">
        <f>IF(AG99="","",VLOOKUP(AG99,シフト記号表!$C$6:$L$47,10,FALSE))</f>
        <v/>
      </c>
      <c r="AH100" s="136" t="str">
        <f>IF(AH99="","",VLOOKUP(AH99,シフト記号表!$C$6:$L$47,10,FALSE))</f>
        <v/>
      </c>
      <c r="AI100" s="136" t="str">
        <f>IF(AI99="","",VLOOKUP(AI99,シフト記号表!$C$6:$L$47,10,FALSE))</f>
        <v/>
      </c>
      <c r="AJ100" s="137" t="str">
        <f>IF(AJ99="","",VLOOKUP(AJ99,シフト記号表!$C$6:$L$47,10,FALSE))</f>
        <v/>
      </c>
      <c r="AK100" s="135" t="str">
        <f>IF(AK99="","",VLOOKUP(AK99,シフト記号表!$C$6:$L$47,10,FALSE))</f>
        <v/>
      </c>
      <c r="AL100" s="136" t="str">
        <f>IF(AL99="","",VLOOKUP(AL99,シフト記号表!$C$6:$L$47,10,FALSE))</f>
        <v/>
      </c>
      <c r="AM100" s="136" t="str">
        <f>IF(AM99="","",VLOOKUP(AM99,シフト記号表!$C$6:$L$47,10,FALSE))</f>
        <v/>
      </c>
      <c r="AN100" s="136" t="str">
        <f>IF(AN99="","",VLOOKUP(AN99,シフト記号表!$C$6:$L$47,10,FALSE))</f>
        <v/>
      </c>
      <c r="AO100" s="136" t="str">
        <f>IF(AO99="","",VLOOKUP(AO99,シフト記号表!$C$6:$L$47,10,FALSE))</f>
        <v/>
      </c>
      <c r="AP100" s="136" t="str">
        <f>IF(AP99="","",VLOOKUP(AP99,シフト記号表!$C$6:$L$47,10,FALSE))</f>
        <v/>
      </c>
      <c r="AQ100" s="137" t="str">
        <f>IF(AQ99="","",VLOOKUP(AQ99,シフト記号表!$C$6:$L$47,10,FALSE))</f>
        <v/>
      </c>
      <c r="AR100" s="135" t="str">
        <f>IF(AR99="","",VLOOKUP(AR99,シフト記号表!$C$6:$L$47,10,FALSE))</f>
        <v/>
      </c>
      <c r="AS100" s="136" t="str">
        <f>IF(AS99="","",VLOOKUP(AS99,シフト記号表!$C$6:$L$47,10,FALSE))</f>
        <v/>
      </c>
      <c r="AT100" s="136" t="str">
        <f>IF(AT99="","",VLOOKUP(AT99,シフト記号表!$C$6:$L$47,10,FALSE))</f>
        <v/>
      </c>
      <c r="AU100" s="136" t="str">
        <f>IF(AU99="","",VLOOKUP(AU99,シフト記号表!$C$6:$L$47,10,FALSE))</f>
        <v/>
      </c>
      <c r="AV100" s="136" t="str">
        <f>IF(AV99="","",VLOOKUP(AV99,シフト記号表!$C$6:$L$47,10,FALSE))</f>
        <v/>
      </c>
      <c r="AW100" s="136" t="str">
        <f>IF(AW99="","",VLOOKUP(AW99,シフト記号表!$C$6:$L$47,10,FALSE))</f>
        <v/>
      </c>
      <c r="AX100" s="137" t="str">
        <f>IF(AX99="","",VLOOKUP(AX99,シフト記号表!$C$6:$L$47,10,FALSE))</f>
        <v/>
      </c>
      <c r="AY100" s="135" t="str">
        <f>IF(AY99="","",VLOOKUP(AY99,シフト記号表!$C$6:$L$47,10,FALSE))</f>
        <v/>
      </c>
      <c r="AZ100" s="136" t="str">
        <f>IF(AZ99="","",VLOOKUP(AZ99,シフト記号表!$C$6:$L$47,10,FALSE))</f>
        <v/>
      </c>
      <c r="BA100" s="136"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6">
        <f>B99+1</f>
        <v>43</v>
      </c>
      <c r="C101" s="162"/>
      <c r="D101" s="163"/>
      <c r="E101" s="130"/>
      <c r="F101" s="131"/>
      <c r="G101" s="130"/>
      <c r="H101" s="131"/>
      <c r="I101" s="221"/>
      <c r="J101" s="222"/>
      <c r="K101" s="225"/>
      <c r="L101" s="226"/>
      <c r="M101" s="226"/>
      <c r="N101" s="163"/>
      <c r="O101" s="264"/>
      <c r="P101" s="265"/>
      <c r="Q101" s="265"/>
      <c r="R101" s="265"/>
      <c r="S101" s="266"/>
      <c r="T101" s="147" t="s">
        <v>18</v>
      </c>
      <c r="V101" s="98"/>
      <c r="W101" s="85"/>
      <c r="X101" s="86"/>
      <c r="Y101" s="86"/>
      <c r="Z101" s="86"/>
      <c r="AA101" s="86"/>
      <c r="AB101" s="86"/>
      <c r="AC101" s="87"/>
      <c r="AD101" s="85"/>
      <c r="AE101" s="86"/>
      <c r="AF101" s="86"/>
      <c r="AG101" s="86"/>
      <c r="AH101" s="86"/>
      <c r="AI101" s="86"/>
      <c r="AJ101" s="87"/>
      <c r="AK101" s="85"/>
      <c r="AL101" s="86"/>
      <c r="AM101" s="86"/>
      <c r="AN101" s="86"/>
      <c r="AO101" s="86"/>
      <c r="AP101" s="86"/>
      <c r="AQ101" s="87"/>
      <c r="AR101" s="85"/>
      <c r="AS101" s="86"/>
      <c r="AT101" s="86"/>
      <c r="AU101" s="86"/>
      <c r="AV101" s="86"/>
      <c r="AW101" s="86"/>
      <c r="AX101" s="87"/>
      <c r="AY101" s="85"/>
      <c r="AZ101" s="86"/>
      <c r="BA101" s="88"/>
      <c r="BB101" s="217"/>
      <c r="BC101" s="218"/>
      <c r="BD101" s="219"/>
      <c r="BE101" s="220"/>
      <c r="BF101" s="229"/>
      <c r="BG101" s="230"/>
      <c r="BH101" s="230"/>
      <c r="BI101" s="230"/>
      <c r="BJ101" s="231"/>
    </row>
    <row r="102" spans="2:62" ht="20.25" customHeight="1" x14ac:dyDescent="0.4">
      <c r="B102" s="307"/>
      <c r="C102" s="297"/>
      <c r="D102" s="298"/>
      <c r="E102" s="158"/>
      <c r="F102" s="159">
        <f>C101</f>
        <v>0</v>
      </c>
      <c r="G102" s="158"/>
      <c r="H102" s="159">
        <f>I101</f>
        <v>0</v>
      </c>
      <c r="I102" s="299"/>
      <c r="J102" s="300"/>
      <c r="K102" s="301"/>
      <c r="L102" s="302"/>
      <c r="M102" s="302"/>
      <c r="N102" s="298"/>
      <c r="O102" s="264"/>
      <c r="P102" s="265"/>
      <c r="Q102" s="265"/>
      <c r="R102" s="265"/>
      <c r="S102" s="266"/>
      <c r="T102" s="148" t="s">
        <v>210</v>
      </c>
      <c r="U102" s="99"/>
      <c r="V102" s="149"/>
      <c r="W102" s="135" t="str">
        <f>IF(W101="","",VLOOKUP(W101,シフト記号表!$C$6:$L$47,10,FALSE))</f>
        <v/>
      </c>
      <c r="X102" s="136" t="str">
        <f>IF(X101="","",VLOOKUP(X101,シフト記号表!$C$6:$L$47,10,FALSE))</f>
        <v/>
      </c>
      <c r="Y102" s="136" t="str">
        <f>IF(Y101="","",VLOOKUP(Y101,シフト記号表!$C$6:$L$47,10,FALSE))</f>
        <v/>
      </c>
      <c r="Z102" s="136" t="str">
        <f>IF(Z101="","",VLOOKUP(Z101,シフト記号表!$C$6:$L$47,10,FALSE))</f>
        <v/>
      </c>
      <c r="AA102" s="136" t="str">
        <f>IF(AA101="","",VLOOKUP(AA101,シフト記号表!$C$6:$L$47,10,FALSE))</f>
        <v/>
      </c>
      <c r="AB102" s="136" t="str">
        <f>IF(AB101="","",VLOOKUP(AB101,シフト記号表!$C$6:$L$47,10,FALSE))</f>
        <v/>
      </c>
      <c r="AC102" s="137" t="str">
        <f>IF(AC101="","",VLOOKUP(AC101,シフト記号表!$C$6:$L$47,10,FALSE))</f>
        <v/>
      </c>
      <c r="AD102" s="135" t="str">
        <f>IF(AD101="","",VLOOKUP(AD101,シフト記号表!$C$6:$L$47,10,FALSE))</f>
        <v/>
      </c>
      <c r="AE102" s="136" t="str">
        <f>IF(AE101="","",VLOOKUP(AE101,シフト記号表!$C$6:$L$47,10,FALSE))</f>
        <v/>
      </c>
      <c r="AF102" s="136" t="str">
        <f>IF(AF101="","",VLOOKUP(AF101,シフト記号表!$C$6:$L$47,10,FALSE))</f>
        <v/>
      </c>
      <c r="AG102" s="136" t="str">
        <f>IF(AG101="","",VLOOKUP(AG101,シフト記号表!$C$6:$L$47,10,FALSE))</f>
        <v/>
      </c>
      <c r="AH102" s="136" t="str">
        <f>IF(AH101="","",VLOOKUP(AH101,シフト記号表!$C$6:$L$47,10,FALSE))</f>
        <v/>
      </c>
      <c r="AI102" s="136" t="str">
        <f>IF(AI101="","",VLOOKUP(AI101,シフト記号表!$C$6:$L$47,10,FALSE))</f>
        <v/>
      </c>
      <c r="AJ102" s="137" t="str">
        <f>IF(AJ101="","",VLOOKUP(AJ101,シフト記号表!$C$6:$L$47,10,FALSE))</f>
        <v/>
      </c>
      <c r="AK102" s="135" t="str">
        <f>IF(AK101="","",VLOOKUP(AK101,シフト記号表!$C$6:$L$47,10,FALSE))</f>
        <v/>
      </c>
      <c r="AL102" s="136" t="str">
        <f>IF(AL101="","",VLOOKUP(AL101,シフト記号表!$C$6:$L$47,10,FALSE))</f>
        <v/>
      </c>
      <c r="AM102" s="136" t="str">
        <f>IF(AM101="","",VLOOKUP(AM101,シフト記号表!$C$6:$L$47,10,FALSE))</f>
        <v/>
      </c>
      <c r="AN102" s="136" t="str">
        <f>IF(AN101="","",VLOOKUP(AN101,シフト記号表!$C$6:$L$47,10,FALSE))</f>
        <v/>
      </c>
      <c r="AO102" s="136" t="str">
        <f>IF(AO101="","",VLOOKUP(AO101,シフト記号表!$C$6:$L$47,10,FALSE))</f>
        <v/>
      </c>
      <c r="AP102" s="136" t="str">
        <f>IF(AP101="","",VLOOKUP(AP101,シフト記号表!$C$6:$L$47,10,FALSE))</f>
        <v/>
      </c>
      <c r="AQ102" s="137" t="str">
        <f>IF(AQ101="","",VLOOKUP(AQ101,シフト記号表!$C$6:$L$47,10,FALSE))</f>
        <v/>
      </c>
      <c r="AR102" s="135" t="str">
        <f>IF(AR101="","",VLOOKUP(AR101,シフト記号表!$C$6:$L$47,10,FALSE))</f>
        <v/>
      </c>
      <c r="AS102" s="136" t="str">
        <f>IF(AS101="","",VLOOKUP(AS101,シフト記号表!$C$6:$L$47,10,FALSE))</f>
        <v/>
      </c>
      <c r="AT102" s="136" t="str">
        <f>IF(AT101="","",VLOOKUP(AT101,シフト記号表!$C$6:$L$47,10,FALSE))</f>
        <v/>
      </c>
      <c r="AU102" s="136" t="str">
        <f>IF(AU101="","",VLOOKUP(AU101,シフト記号表!$C$6:$L$47,10,FALSE))</f>
        <v/>
      </c>
      <c r="AV102" s="136" t="str">
        <f>IF(AV101="","",VLOOKUP(AV101,シフト記号表!$C$6:$L$47,10,FALSE))</f>
        <v/>
      </c>
      <c r="AW102" s="136" t="str">
        <f>IF(AW101="","",VLOOKUP(AW101,シフト記号表!$C$6:$L$47,10,FALSE))</f>
        <v/>
      </c>
      <c r="AX102" s="137" t="str">
        <f>IF(AX101="","",VLOOKUP(AX101,シフト記号表!$C$6:$L$47,10,FALSE))</f>
        <v/>
      </c>
      <c r="AY102" s="135" t="str">
        <f>IF(AY101="","",VLOOKUP(AY101,シフト記号表!$C$6:$L$47,10,FALSE))</f>
        <v/>
      </c>
      <c r="AZ102" s="136" t="str">
        <f>IF(AZ101="","",VLOOKUP(AZ101,シフト記号表!$C$6:$L$47,10,FALSE))</f>
        <v/>
      </c>
      <c r="BA102" s="136"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6">
        <f>B101+1</f>
        <v>44</v>
      </c>
      <c r="C103" s="162"/>
      <c r="D103" s="163"/>
      <c r="E103" s="130"/>
      <c r="F103" s="131"/>
      <c r="G103" s="130"/>
      <c r="H103" s="131"/>
      <c r="I103" s="221"/>
      <c r="J103" s="222"/>
      <c r="K103" s="225"/>
      <c r="L103" s="226"/>
      <c r="M103" s="226"/>
      <c r="N103" s="163"/>
      <c r="O103" s="264"/>
      <c r="P103" s="265"/>
      <c r="Q103" s="265"/>
      <c r="R103" s="265"/>
      <c r="S103" s="266"/>
      <c r="T103" s="147" t="s">
        <v>18</v>
      </c>
      <c r="V103" s="98"/>
      <c r="W103" s="85"/>
      <c r="X103" s="86"/>
      <c r="Y103" s="86"/>
      <c r="Z103" s="86"/>
      <c r="AA103" s="86"/>
      <c r="AB103" s="86"/>
      <c r="AC103" s="87"/>
      <c r="AD103" s="85"/>
      <c r="AE103" s="86"/>
      <c r="AF103" s="86"/>
      <c r="AG103" s="86"/>
      <c r="AH103" s="86"/>
      <c r="AI103" s="86"/>
      <c r="AJ103" s="87"/>
      <c r="AK103" s="85"/>
      <c r="AL103" s="86"/>
      <c r="AM103" s="86"/>
      <c r="AN103" s="86"/>
      <c r="AO103" s="86"/>
      <c r="AP103" s="86"/>
      <c r="AQ103" s="87"/>
      <c r="AR103" s="85"/>
      <c r="AS103" s="86"/>
      <c r="AT103" s="86"/>
      <c r="AU103" s="86"/>
      <c r="AV103" s="86"/>
      <c r="AW103" s="86"/>
      <c r="AX103" s="87"/>
      <c r="AY103" s="85"/>
      <c r="AZ103" s="86"/>
      <c r="BA103" s="88"/>
      <c r="BB103" s="217"/>
      <c r="BC103" s="218"/>
      <c r="BD103" s="219"/>
      <c r="BE103" s="220"/>
      <c r="BF103" s="229"/>
      <c r="BG103" s="230"/>
      <c r="BH103" s="230"/>
      <c r="BI103" s="230"/>
      <c r="BJ103" s="231"/>
    </row>
    <row r="104" spans="2:62" ht="20.25" customHeight="1" x14ac:dyDescent="0.4">
      <c r="B104" s="307"/>
      <c r="C104" s="297"/>
      <c r="D104" s="298"/>
      <c r="E104" s="158"/>
      <c r="F104" s="159">
        <f>C103</f>
        <v>0</v>
      </c>
      <c r="G104" s="158"/>
      <c r="H104" s="159">
        <f>I103</f>
        <v>0</v>
      </c>
      <c r="I104" s="299"/>
      <c r="J104" s="300"/>
      <c r="K104" s="301"/>
      <c r="L104" s="302"/>
      <c r="M104" s="302"/>
      <c r="N104" s="298"/>
      <c r="O104" s="264"/>
      <c r="P104" s="265"/>
      <c r="Q104" s="265"/>
      <c r="R104" s="265"/>
      <c r="S104" s="266"/>
      <c r="T104" s="148" t="s">
        <v>210</v>
      </c>
      <c r="U104" s="99"/>
      <c r="V104" s="149"/>
      <c r="W104" s="135" t="str">
        <f>IF(W103="","",VLOOKUP(W103,シフト記号表!$C$6:$L$47,10,FALSE))</f>
        <v/>
      </c>
      <c r="X104" s="136" t="str">
        <f>IF(X103="","",VLOOKUP(X103,シフト記号表!$C$6:$L$47,10,FALSE))</f>
        <v/>
      </c>
      <c r="Y104" s="136" t="str">
        <f>IF(Y103="","",VLOOKUP(Y103,シフト記号表!$C$6:$L$47,10,FALSE))</f>
        <v/>
      </c>
      <c r="Z104" s="136" t="str">
        <f>IF(Z103="","",VLOOKUP(Z103,シフト記号表!$C$6:$L$47,10,FALSE))</f>
        <v/>
      </c>
      <c r="AA104" s="136" t="str">
        <f>IF(AA103="","",VLOOKUP(AA103,シフト記号表!$C$6:$L$47,10,FALSE))</f>
        <v/>
      </c>
      <c r="AB104" s="136" t="str">
        <f>IF(AB103="","",VLOOKUP(AB103,シフト記号表!$C$6:$L$47,10,FALSE))</f>
        <v/>
      </c>
      <c r="AC104" s="137" t="str">
        <f>IF(AC103="","",VLOOKUP(AC103,シフト記号表!$C$6:$L$47,10,FALSE))</f>
        <v/>
      </c>
      <c r="AD104" s="135" t="str">
        <f>IF(AD103="","",VLOOKUP(AD103,シフト記号表!$C$6:$L$47,10,FALSE))</f>
        <v/>
      </c>
      <c r="AE104" s="136" t="str">
        <f>IF(AE103="","",VLOOKUP(AE103,シフト記号表!$C$6:$L$47,10,FALSE))</f>
        <v/>
      </c>
      <c r="AF104" s="136" t="str">
        <f>IF(AF103="","",VLOOKUP(AF103,シフト記号表!$C$6:$L$47,10,FALSE))</f>
        <v/>
      </c>
      <c r="AG104" s="136" t="str">
        <f>IF(AG103="","",VLOOKUP(AG103,シフト記号表!$C$6:$L$47,10,FALSE))</f>
        <v/>
      </c>
      <c r="AH104" s="136" t="str">
        <f>IF(AH103="","",VLOOKUP(AH103,シフト記号表!$C$6:$L$47,10,FALSE))</f>
        <v/>
      </c>
      <c r="AI104" s="136" t="str">
        <f>IF(AI103="","",VLOOKUP(AI103,シフト記号表!$C$6:$L$47,10,FALSE))</f>
        <v/>
      </c>
      <c r="AJ104" s="137" t="str">
        <f>IF(AJ103="","",VLOOKUP(AJ103,シフト記号表!$C$6:$L$47,10,FALSE))</f>
        <v/>
      </c>
      <c r="AK104" s="135" t="str">
        <f>IF(AK103="","",VLOOKUP(AK103,シフト記号表!$C$6:$L$47,10,FALSE))</f>
        <v/>
      </c>
      <c r="AL104" s="136" t="str">
        <f>IF(AL103="","",VLOOKUP(AL103,シフト記号表!$C$6:$L$47,10,FALSE))</f>
        <v/>
      </c>
      <c r="AM104" s="136" t="str">
        <f>IF(AM103="","",VLOOKUP(AM103,シフト記号表!$C$6:$L$47,10,FALSE))</f>
        <v/>
      </c>
      <c r="AN104" s="136" t="str">
        <f>IF(AN103="","",VLOOKUP(AN103,シフト記号表!$C$6:$L$47,10,FALSE))</f>
        <v/>
      </c>
      <c r="AO104" s="136" t="str">
        <f>IF(AO103="","",VLOOKUP(AO103,シフト記号表!$C$6:$L$47,10,FALSE))</f>
        <v/>
      </c>
      <c r="AP104" s="136" t="str">
        <f>IF(AP103="","",VLOOKUP(AP103,シフト記号表!$C$6:$L$47,10,FALSE))</f>
        <v/>
      </c>
      <c r="AQ104" s="137" t="str">
        <f>IF(AQ103="","",VLOOKUP(AQ103,シフト記号表!$C$6:$L$47,10,FALSE))</f>
        <v/>
      </c>
      <c r="AR104" s="135" t="str">
        <f>IF(AR103="","",VLOOKUP(AR103,シフト記号表!$C$6:$L$47,10,FALSE))</f>
        <v/>
      </c>
      <c r="AS104" s="136" t="str">
        <f>IF(AS103="","",VLOOKUP(AS103,シフト記号表!$C$6:$L$47,10,FALSE))</f>
        <v/>
      </c>
      <c r="AT104" s="136" t="str">
        <f>IF(AT103="","",VLOOKUP(AT103,シフト記号表!$C$6:$L$47,10,FALSE))</f>
        <v/>
      </c>
      <c r="AU104" s="136" t="str">
        <f>IF(AU103="","",VLOOKUP(AU103,シフト記号表!$C$6:$L$47,10,FALSE))</f>
        <v/>
      </c>
      <c r="AV104" s="136" t="str">
        <f>IF(AV103="","",VLOOKUP(AV103,シフト記号表!$C$6:$L$47,10,FALSE))</f>
        <v/>
      </c>
      <c r="AW104" s="136" t="str">
        <f>IF(AW103="","",VLOOKUP(AW103,シフト記号表!$C$6:$L$47,10,FALSE))</f>
        <v/>
      </c>
      <c r="AX104" s="137" t="str">
        <f>IF(AX103="","",VLOOKUP(AX103,シフト記号表!$C$6:$L$47,10,FALSE))</f>
        <v/>
      </c>
      <c r="AY104" s="135" t="str">
        <f>IF(AY103="","",VLOOKUP(AY103,シフト記号表!$C$6:$L$47,10,FALSE))</f>
        <v/>
      </c>
      <c r="AZ104" s="136" t="str">
        <f>IF(AZ103="","",VLOOKUP(AZ103,シフト記号表!$C$6:$L$47,10,FALSE))</f>
        <v/>
      </c>
      <c r="BA104" s="136"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6">
        <f>B103+1</f>
        <v>45</v>
      </c>
      <c r="C105" s="162"/>
      <c r="D105" s="163"/>
      <c r="E105" s="130"/>
      <c r="F105" s="131"/>
      <c r="G105" s="130"/>
      <c r="H105" s="131"/>
      <c r="I105" s="221"/>
      <c r="J105" s="222"/>
      <c r="K105" s="225"/>
      <c r="L105" s="226"/>
      <c r="M105" s="226"/>
      <c r="N105" s="163"/>
      <c r="O105" s="264"/>
      <c r="P105" s="265"/>
      <c r="Q105" s="265"/>
      <c r="R105" s="265"/>
      <c r="S105" s="266"/>
      <c r="T105" s="147" t="s">
        <v>18</v>
      </c>
      <c r="V105" s="98"/>
      <c r="W105" s="85"/>
      <c r="X105" s="86"/>
      <c r="Y105" s="86"/>
      <c r="Z105" s="86"/>
      <c r="AA105" s="86"/>
      <c r="AB105" s="86"/>
      <c r="AC105" s="87"/>
      <c r="AD105" s="85"/>
      <c r="AE105" s="86"/>
      <c r="AF105" s="86"/>
      <c r="AG105" s="86"/>
      <c r="AH105" s="86"/>
      <c r="AI105" s="86"/>
      <c r="AJ105" s="87"/>
      <c r="AK105" s="85"/>
      <c r="AL105" s="86"/>
      <c r="AM105" s="86"/>
      <c r="AN105" s="86"/>
      <c r="AO105" s="86"/>
      <c r="AP105" s="86"/>
      <c r="AQ105" s="87"/>
      <c r="AR105" s="85"/>
      <c r="AS105" s="86"/>
      <c r="AT105" s="86"/>
      <c r="AU105" s="86"/>
      <c r="AV105" s="86"/>
      <c r="AW105" s="86"/>
      <c r="AX105" s="87"/>
      <c r="AY105" s="85"/>
      <c r="AZ105" s="86"/>
      <c r="BA105" s="88"/>
      <c r="BB105" s="217"/>
      <c r="BC105" s="218"/>
      <c r="BD105" s="219"/>
      <c r="BE105" s="220"/>
      <c r="BF105" s="229"/>
      <c r="BG105" s="230"/>
      <c r="BH105" s="230"/>
      <c r="BI105" s="230"/>
      <c r="BJ105" s="231"/>
    </row>
    <row r="106" spans="2:62" ht="20.25" customHeight="1" x14ac:dyDescent="0.4">
      <c r="B106" s="307"/>
      <c r="C106" s="297"/>
      <c r="D106" s="298"/>
      <c r="E106" s="158"/>
      <c r="F106" s="159">
        <f>C105</f>
        <v>0</v>
      </c>
      <c r="G106" s="158"/>
      <c r="H106" s="159">
        <f>I105</f>
        <v>0</v>
      </c>
      <c r="I106" s="299"/>
      <c r="J106" s="300"/>
      <c r="K106" s="301"/>
      <c r="L106" s="302"/>
      <c r="M106" s="302"/>
      <c r="N106" s="298"/>
      <c r="O106" s="264"/>
      <c r="P106" s="265"/>
      <c r="Q106" s="265"/>
      <c r="R106" s="265"/>
      <c r="S106" s="266"/>
      <c r="T106" s="148" t="s">
        <v>210</v>
      </c>
      <c r="U106" s="99"/>
      <c r="V106" s="149"/>
      <c r="W106" s="135" t="str">
        <f>IF(W105="","",VLOOKUP(W105,シフト記号表!$C$6:$L$47,10,FALSE))</f>
        <v/>
      </c>
      <c r="X106" s="136" t="str">
        <f>IF(X105="","",VLOOKUP(X105,シフト記号表!$C$6:$L$47,10,FALSE))</f>
        <v/>
      </c>
      <c r="Y106" s="136" t="str">
        <f>IF(Y105="","",VLOOKUP(Y105,シフト記号表!$C$6:$L$47,10,FALSE))</f>
        <v/>
      </c>
      <c r="Z106" s="136" t="str">
        <f>IF(Z105="","",VLOOKUP(Z105,シフト記号表!$C$6:$L$47,10,FALSE))</f>
        <v/>
      </c>
      <c r="AA106" s="136" t="str">
        <f>IF(AA105="","",VLOOKUP(AA105,シフト記号表!$C$6:$L$47,10,FALSE))</f>
        <v/>
      </c>
      <c r="AB106" s="136" t="str">
        <f>IF(AB105="","",VLOOKUP(AB105,シフト記号表!$C$6:$L$47,10,FALSE))</f>
        <v/>
      </c>
      <c r="AC106" s="137" t="str">
        <f>IF(AC105="","",VLOOKUP(AC105,シフト記号表!$C$6:$L$47,10,FALSE))</f>
        <v/>
      </c>
      <c r="AD106" s="135" t="str">
        <f>IF(AD105="","",VLOOKUP(AD105,シフト記号表!$C$6:$L$47,10,FALSE))</f>
        <v/>
      </c>
      <c r="AE106" s="136" t="str">
        <f>IF(AE105="","",VLOOKUP(AE105,シフト記号表!$C$6:$L$47,10,FALSE))</f>
        <v/>
      </c>
      <c r="AF106" s="136" t="str">
        <f>IF(AF105="","",VLOOKUP(AF105,シフト記号表!$C$6:$L$47,10,FALSE))</f>
        <v/>
      </c>
      <c r="AG106" s="136" t="str">
        <f>IF(AG105="","",VLOOKUP(AG105,シフト記号表!$C$6:$L$47,10,FALSE))</f>
        <v/>
      </c>
      <c r="AH106" s="136" t="str">
        <f>IF(AH105="","",VLOOKUP(AH105,シフト記号表!$C$6:$L$47,10,FALSE))</f>
        <v/>
      </c>
      <c r="AI106" s="136" t="str">
        <f>IF(AI105="","",VLOOKUP(AI105,シフト記号表!$C$6:$L$47,10,FALSE))</f>
        <v/>
      </c>
      <c r="AJ106" s="137" t="str">
        <f>IF(AJ105="","",VLOOKUP(AJ105,シフト記号表!$C$6:$L$47,10,FALSE))</f>
        <v/>
      </c>
      <c r="AK106" s="135" t="str">
        <f>IF(AK105="","",VLOOKUP(AK105,シフト記号表!$C$6:$L$47,10,FALSE))</f>
        <v/>
      </c>
      <c r="AL106" s="136" t="str">
        <f>IF(AL105="","",VLOOKUP(AL105,シフト記号表!$C$6:$L$47,10,FALSE))</f>
        <v/>
      </c>
      <c r="AM106" s="136" t="str">
        <f>IF(AM105="","",VLOOKUP(AM105,シフト記号表!$C$6:$L$47,10,FALSE))</f>
        <v/>
      </c>
      <c r="AN106" s="136" t="str">
        <f>IF(AN105="","",VLOOKUP(AN105,シフト記号表!$C$6:$L$47,10,FALSE))</f>
        <v/>
      </c>
      <c r="AO106" s="136" t="str">
        <f>IF(AO105="","",VLOOKUP(AO105,シフト記号表!$C$6:$L$47,10,FALSE))</f>
        <v/>
      </c>
      <c r="AP106" s="136" t="str">
        <f>IF(AP105="","",VLOOKUP(AP105,シフト記号表!$C$6:$L$47,10,FALSE))</f>
        <v/>
      </c>
      <c r="AQ106" s="137" t="str">
        <f>IF(AQ105="","",VLOOKUP(AQ105,シフト記号表!$C$6:$L$47,10,FALSE))</f>
        <v/>
      </c>
      <c r="AR106" s="135" t="str">
        <f>IF(AR105="","",VLOOKUP(AR105,シフト記号表!$C$6:$L$47,10,FALSE))</f>
        <v/>
      </c>
      <c r="AS106" s="136" t="str">
        <f>IF(AS105="","",VLOOKUP(AS105,シフト記号表!$C$6:$L$47,10,FALSE))</f>
        <v/>
      </c>
      <c r="AT106" s="136" t="str">
        <f>IF(AT105="","",VLOOKUP(AT105,シフト記号表!$C$6:$L$47,10,FALSE))</f>
        <v/>
      </c>
      <c r="AU106" s="136" t="str">
        <f>IF(AU105="","",VLOOKUP(AU105,シフト記号表!$C$6:$L$47,10,FALSE))</f>
        <v/>
      </c>
      <c r="AV106" s="136" t="str">
        <f>IF(AV105="","",VLOOKUP(AV105,シフト記号表!$C$6:$L$47,10,FALSE))</f>
        <v/>
      </c>
      <c r="AW106" s="136" t="str">
        <f>IF(AW105="","",VLOOKUP(AW105,シフト記号表!$C$6:$L$47,10,FALSE))</f>
        <v/>
      </c>
      <c r="AX106" s="137" t="str">
        <f>IF(AX105="","",VLOOKUP(AX105,シフト記号表!$C$6:$L$47,10,FALSE))</f>
        <v/>
      </c>
      <c r="AY106" s="135" t="str">
        <f>IF(AY105="","",VLOOKUP(AY105,シフト記号表!$C$6:$L$47,10,FALSE))</f>
        <v/>
      </c>
      <c r="AZ106" s="136" t="str">
        <f>IF(AZ105="","",VLOOKUP(AZ105,シフト記号表!$C$6:$L$47,10,FALSE))</f>
        <v/>
      </c>
      <c r="BA106" s="136"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6">
        <f>B105+1</f>
        <v>46</v>
      </c>
      <c r="C107" s="162"/>
      <c r="D107" s="163"/>
      <c r="E107" s="130"/>
      <c r="F107" s="131"/>
      <c r="G107" s="130"/>
      <c r="H107" s="131"/>
      <c r="I107" s="221"/>
      <c r="J107" s="222"/>
      <c r="K107" s="225"/>
      <c r="L107" s="226"/>
      <c r="M107" s="226"/>
      <c r="N107" s="163"/>
      <c r="O107" s="264"/>
      <c r="P107" s="265"/>
      <c r="Q107" s="265"/>
      <c r="R107" s="265"/>
      <c r="S107" s="266"/>
      <c r="T107" s="147" t="s">
        <v>18</v>
      </c>
      <c r="V107" s="98"/>
      <c r="W107" s="85"/>
      <c r="X107" s="86"/>
      <c r="Y107" s="86"/>
      <c r="Z107" s="86"/>
      <c r="AA107" s="86"/>
      <c r="AB107" s="86"/>
      <c r="AC107" s="87"/>
      <c r="AD107" s="85"/>
      <c r="AE107" s="86"/>
      <c r="AF107" s="86"/>
      <c r="AG107" s="86"/>
      <c r="AH107" s="86"/>
      <c r="AI107" s="86"/>
      <c r="AJ107" s="87"/>
      <c r="AK107" s="85"/>
      <c r="AL107" s="86"/>
      <c r="AM107" s="86"/>
      <c r="AN107" s="86"/>
      <c r="AO107" s="86"/>
      <c r="AP107" s="86"/>
      <c r="AQ107" s="87"/>
      <c r="AR107" s="85"/>
      <c r="AS107" s="86"/>
      <c r="AT107" s="86"/>
      <c r="AU107" s="86"/>
      <c r="AV107" s="86"/>
      <c r="AW107" s="86"/>
      <c r="AX107" s="87"/>
      <c r="AY107" s="85"/>
      <c r="AZ107" s="86"/>
      <c r="BA107" s="88"/>
      <c r="BB107" s="217"/>
      <c r="BC107" s="218"/>
      <c r="BD107" s="219"/>
      <c r="BE107" s="220"/>
      <c r="BF107" s="229"/>
      <c r="BG107" s="230"/>
      <c r="BH107" s="230"/>
      <c r="BI107" s="230"/>
      <c r="BJ107" s="231"/>
    </row>
    <row r="108" spans="2:62" ht="20.25" customHeight="1" x14ac:dyDescent="0.4">
      <c r="B108" s="307"/>
      <c r="C108" s="297"/>
      <c r="D108" s="298"/>
      <c r="E108" s="158"/>
      <c r="F108" s="159">
        <f>C107</f>
        <v>0</v>
      </c>
      <c r="G108" s="158"/>
      <c r="H108" s="159">
        <f>I107</f>
        <v>0</v>
      </c>
      <c r="I108" s="299"/>
      <c r="J108" s="300"/>
      <c r="K108" s="301"/>
      <c r="L108" s="302"/>
      <c r="M108" s="302"/>
      <c r="N108" s="298"/>
      <c r="O108" s="264"/>
      <c r="P108" s="265"/>
      <c r="Q108" s="265"/>
      <c r="R108" s="265"/>
      <c r="S108" s="266"/>
      <c r="T108" s="148" t="s">
        <v>210</v>
      </c>
      <c r="U108" s="99"/>
      <c r="V108" s="149"/>
      <c r="W108" s="135" t="str">
        <f>IF(W107="","",VLOOKUP(W107,シフト記号表!$C$6:$L$47,10,FALSE))</f>
        <v/>
      </c>
      <c r="X108" s="136" t="str">
        <f>IF(X107="","",VLOOKUP(X107,シフト記号表!$C$6:$L$47,10,FALSE))</f>
        <v/>
      </c>
      <c r="Y108" s="136" t="str">
        <f>IF(Y107="","",VLOOKUP(Y107,シフト記号表!$C$6:$L$47,10,FALSE))</f>
        <v/>
      </c>
      <c r="Z108" s="136" t="str">
        <f>IF(Z107="","",VLOOKUP(Z107,シフト記号表!$C$6:$L$47,10,FALSE))</f>
        <v/>
      </c>
      <c r="AA108" s="136" t="str">
        <f>IF(AA107="","",VLOOKUP(AA107,シフト記号表!$C$6:$L$47,10,FALSE))</f>
        <v/>
      </c>
      <c r="AB108" s="136" t="str">
        <f>IF(AB107="","",VLOOKUP(AB107,シフト記号表!$C$6:$L$47,10,FALSE))</f>
        <v/>
      </c>
      <c r="AC108" s="137" t="str">
        <f>IF(AC107="","",VLOOKUP(AC107,シフト記号表!$C$6:$L$47,10,FALSE))</f>
        <v/>
      </c>
      <c r="AD108" s="135" t="str">
        <f>IF(AD107="","",VLOOKUP(AD107,シフト記号表!$C$6:$L$47,10,FALSE))</f>
        <v/>
      </c>
      <c r="AE108" s="136" t="str">
        <f>IF(AE107="","",VLOOKUP(AE107,シフト記号表!$C$6:$L$47,10,FALSE))</f>
        <v/>
      </c>
      <c r="AF108" s="136" t="str">
        <f>IF(AF107="","",VLOOKUP(AF107,シフト記号表!$C$6:$L$47,10,FALSE))</f>
        <v/>
      </c>
      <c r="AG108" s="136" t="str">
        <f>IF(AG107="","",VLOOKUP(AG107,シフト記号表!$C$6:$L$47,10,FALSE))</f>
        <v/>
      </c>
      <c r="AH108" s="136" t="str">
        <f>IF(AH107="","",VLOOKUP(AH107,シフト記号表!$C$6:$L$47,10,FALSE))</f>
        <v/>
      </c>
      <c r="AI108" s="136" t="str">
        <f>IF(AI107="","",VLOOKUP(AI107,シフト記号表!$C$6:$L$47,10,FALSE))</f>
        <v/>
      </c>
      <c r="AJ108" s="137" t="str">
        <f>IF(AJ107="","",VLOOKUP(AJ107,シフト記号表!$C$6:$L$47,10,FALSE))</f>
        <v/>
      </c>
      <c r="AK108" s="135" t="str">
        <f>IF(AK107="","",VLOOKUP(AK107,シフト記号表!$C$6:$L$47,10,FALSE))</f>
        <v/>
      </c>
      <c r="AL108" s="136" t="str">
        <f>IF(AL107="","",VLOOKUP(AL107,シフト記号表!$C$6:$L$47,10,FALSE))</f>
        <v/>
      </c>
      <c r="AM108" s="136" t="str">
        <f>IF(AM107="","",VLOOKUP(AM107,シフト記号表!$C$6:$L$47,10,FALSE))</f>
        <v/>
      </c>
      <c r="AN108" s="136" t="str">
        <f>IF(AN107="","",VLOOKUP(AN107,シフト記号表!$C$6:$L$47,10,FALSE))</f>
        <v/>
      </c>
      <c r="AO108" s="136" t="str">
        <f>IF(AO107="","",VLOOKUP(AO107,シフト記号表!$C$6:$L$47,10,FALSE))</f>
        <v/>
      </c>
      <c r="AP108" s="136" t="str">
        <f>IF(AP107="","",VLOOKUP(AP107,シフト記号表!$C$6:$L$47,10,FALSE))</f>
        <v/>
      </c>
      <c r="AQ108" s="137" t="str">
        <f>IF(AQ107="","",VLOOKUP(AQ107,シフト記号表!$C$6:$L$47,10,FALSE))</f>
        <v/>
      </c>
      <c r="AR108" s="135" t="str">
        <f>IF(AR107="","",VLOOKUP(AR107,シフト記号表!$C$6:$L$47,10,FALSE))</f>
        <v/>
      </c>
      <c r="AS108" s="136" t="str">
        <f>IF(AS107="","",VLOOKUP(AS107,シフト記号表!$C$6:$L$47,10,FALSE))</f>
        <v/>
      </c>
      <c r="AT108" s="136" t="str">
        <f>IF(AT107="","",VLOOKUP(AT107,シフト記号表!$C$6:$L$47,10,FALSE))</f>
        <v/>
      </c>
      <c r="AU108" s="136" t="str">
        <f>IF(AU107="","",VLOOKUP(AU107,シフト記号表!$C$6:$L$47,10,FALSE))</f>
        <v/>
      </c>
      <c r="AV108" s="136" t="str">
        <f>IF(AV107="","",VLOOKUP(AV107,シフト記号表!$C$6:$L$47,10,FALSE))</f>
        <v/>
      </c>
      <c r="AW108" s="136" t="str">
        <f>IF(AW107="","",VLOOKUP(AW107,シフト記号表!$C$6:$L$47,10,FALSE))</f>
        <v/>
      </c>
      <c r="AX108" s="137" t="str">
        <f>IF(AX107="","",VLOOKUP(AX107,シフト記号表!$C$6:$L$47,10,FALSE))</f>
        <v/>
      </c>
      <c r="AY108" s="135" t="str">
        <f>IF(AY107="","",VLOOKUP(AY107,シフト記号表!$C$6:$L$47,10,FALSE))</f>
        <v/>
      </c>
      <c r="AZ108" s="136" t="str">
        <f>IF(AZ107="","",VLOOKUP(AZ107,シフト記号表!$C$6:$L$47,10,FALSE))</f>
        <v/>
      </c>
      <c r="BA108" s="136"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6">
        <f>B107+1</f>
        <v>47</v>
      </c>
      <c r="C109" s="162"/>
      <c r="D109" s="163"/>
      <c r="E109" s="130"/>
      <c r="F109" s="131"/>
      <c r="G109" s="130"/>
      <c r="H109" s="131"/>
      <c r="I109" s="221"/>
      <c r="J109" s="222"/>
      <c r="K109" s="225"/>
      <c r="L109" s="226"/>
      <c r="M109" s="226"/>
      <c r="N109" s="163"/>
      <c r="O109" s="264"/>
      <c r="P109" s="265"/>
      <c r="Q109" s="265"/>
      <c r="R109" s="265"/>
      <c r="S109" s="266"/>
      <c r="T109" s="147" t="s">
        <v>18</v>
      </c>
      <c r="V109" s="98"/>
      <c r="W109" s="85"/>
      <c r="X109" s="86"/>
      <c r="Y109" s="86"/>
      <c r="Z109" s="86"/>
      <c r="AA109" s="86"/>
      <c r="AB109" s="86"/>
      <c r="AC109" s="87"/>
      <c r="AD109" s="85"/>
      <c r="AE109" s="86"/>
      <c r="AF109" s="86"/>
      <c r="AG109" s="86"/>
      <c r="AH109" s="86"/>
      <c r="AI109" s="86"/>
      <c r="AJ109" s="87"/>
      <c r="AK109" s="85"/>
      <c r="AL109" s="86"/>
      <c r="AM109" s="86"/>
      <c r="AN109" s="86"/>
      <c r="AO109" s="86"/>
      <c r="AP109" s="86"/>
      <c r="AQ109" s="87"/>
      <c r="AR109" s="85"/>
      <c r="AS109" s="86"/>
      <c r="AT109" s="86"/>
      <c r="AU109" s="86"/>
      <c r="AV109" s="86"/>
      <c r="AW109" s="86"/>
      <c r="AX109" s="87"/>
      <c r="AY109" s="85"/>
      <c r="AZ109" s="86"/>
      <c r="BA109" s="88"/>
      <c r="BB109" s="217"/>
      <c r="BC109" s="218"/>
      <c r="BD109" s="219"/>
      <c r="BE109" s="220"/>
      <c r="BF109" s="229"/>
      <c r="BG109" s="230"/>
      <c r="BH109" s="230"/>
      <c r="BI109" s="230"/>
      <c r="BJ109" s="231"/>
    </row>
    <row r="110" spans="2:62" ht="20.25" customHeight="1" x14ac:dyDescent="0.4">
      <c r="B110" s="307"/>
      <c r="C110" s="297"/>
      <c r="D110" s="298"/>
      <c r="E110" s="158"/>
      <c r="F110" s="159">
        <f>C109</f>
        <v>0</v>
      </c>
      <c r="G110" s="158"/>
      <c r="H110" s="159">
        <f>I109</f>
        <v>0</v>
      </c>
      <c r="I110" s="299"/>
      <c r="J110" s="300"/>
      <c r="K110" s="301"/>
      <c r="L110" s="302"/>
      <c r="M110" s="302"/>
      <c r="N110" s="298"/>
      <c r="O110" s="264"/>
      <c r="P110" s="265"/>
      <c r="Q110" s="265"/>
      <c r="R110" s="265"/>
      <c r="S110" s="266"/>
      <c r="T110" s="148" t="s">
        <v>210</v>
      </c>
      <c r="U110" s="99"/>
      <c r="V110" s="149"/>
      <c r="W110" s="135" t="str">
        <f>IF(W109="","",VLOOKUP(W109,シフト記号表!$C$6:$L$47,10,FALSE))</f>
        <v/>
      </c>
      <c r="X110" s="136" t="str">
        <f>IF(X109="","",VLOOKUP(X109,シフト記号表!$C$6:$L$47,10,FALSE))</f>
        <v/>
      </c>
      <c r="Y110" s="136" t="str">
        <f>IF(Y109="","",VLOOKUP(Y109,シフト記号表!$C$6:$L$47,10,FALSE))</f>
        <v/>
      </c>
      <c r="Z110" s="136" t="str">
        <f>IF(Z109="","",VLOOKUP(Z109,シフト記号表!$C$6:$L$47,10,FALSE))</f>
        <v/>
      </c>
      <c r="AA110" s="136" t="str">
        <f>IF(AA109="","",VLOOKUP(AA109,シフト記号表!$C$6:$L$47,10,FALSE))</f>
        <v/>
      </c>
      <c r="AB110" s="136" t="str">
        <f>IF(AB109="","",VLOOKUP(AB109,シフト記号表!$C$6:$L$47,10,FALSE))</f>
        <v/>
      </c>
      <c r="AC110" s="137" t="str">
        <f>IF(AC109="","",VLOOKUP(AC109,シフト記号表!$C$6:$L$47,10,FALSE))</f>
        <v/>
      </c>
      <c r="AD110" s="135" t="str">
        <f>IF(AD109="","",VLOOKUP(AD109,シフト記号表!$C$6:$L$47,10,FALSE))</f>
        <v/>
      </c>
      <c r="AE110" s="136" t="str">
        <f>IF(AE109="","",VLOOKUP(AE109,シフト記号表!$C$6:$L$47,10,FALSE))</f>
        <v/>
      </c>
      <c r="AF110" s="136" t="str">
        <f>IF(AF109="","",VLOOKUP(AF109,シフト記号表!$C$6:$L$47,10,FALSE))</f>
        <v/>
      </c>
      <c r="AG110" s="136" t="str">
        <f>IF(AG109="","",VLOOKUP(AG109,シフト記号表!$C$6:$L$47,10,FALSE))</f>
        <v/>
      </c>
      <c r="AH110" s="136" t="str">
        <f>IF(AH109="","",VLOOKUP(AH109,シフト記号表!$C$6:$L$47,10,FALSE))</f>
        <v/>
      </c>
      <c r="AI110" s="136" t="str">
        <f>IF(AI109="","",VLOOKUP(AI109,シフト記号表!$C$6:$L$47,10,FALSE))</f>
        <v/>
      </c>
      <c r="AJ110" s="137" t="str">
        <f>IF(AJ109="","",VLOOKUP(AJ109,シフト記号表!$C$6:$L$47,10,FALSE))</f>
        <v/>
      </c>
      <c r="AK110" s="135" t="str">
        <f>IF(AK109="","",VLOOKUP(AK109,シフト記号表!$C$6:$L$47,10,FALSE))</f>
        <v/>
      </c>
      <c r="AL110" s="136" t="str">
        <f>IF(AL109="","",VLOOKUP(AL109,シフト記号表!$C$6:$L$47,10,FALSE))</f>
        <v/>
      </c>
      <c r="AM110" s="136" t="str">
        <f>IF(AM109="","",VLOOKUP(AM109,シフト記号表!$C$6:$L$47,10,FALSE))</f>
        <v/>
      </c>
      <c r="AN110" s="136" t="str">
        <f>IF(AN109="","",VLOOKUP(AN109,シフト記号表!$C$6:$L$47,10,FALSE))</f>
        <v/>
      </c>
      <c r="AO110" s="136" t="str">
        <f>IF(AO109="","",VLOOKUP(AO109,シフト記号表!$C$6:$L$47,10,FALSE))</f>
        <v/>
      </c>
      <c r="AP110" s="136" t="str">
        <f>IF(AP109="","",VLOOKUP(AP109,シフト記号表!$C$6:$L$47,10,FALSE))</f>
        <v/>
      </c>
      <c r="AQ110" s="137" t="str">
        <f>IF(AQ109="","",VLOOKUP(AQ109,シフト記号表!$C$6:$L$47,10,FALSE))</f>
        <v/>
      </c>
      <c r="AR110" s="135" t="str">
        <f>IF(AR109="","",VLOOKUP(AR109,シフト記号表!$C$6:$L$47,10,FALSE))</f>
        <v/>
      </c>
      <c r="AS110" s="136" t="str">
        <f>IF(AS109="","",VLOOKUP(AS109,シフト記号表!$C$6:$L$47,10,FALSE))</f>
        <v/>
      </c>
      <c r="AT110" s="136" t="str">
        <f>IF(AT109="","",VLOOKUP(AT109,シフト記号表!$C$6:$L$47,10,FALSE))</f>
        <v/>
      </c>
      <c r="AU110" s="136" t="str">
        <f>IF(AU109="","",VLOOKUP(AU109,シフト記号表!$C$6:$L$47,10,FALSE))</f>
        <v/>
      </c>
      <c r="AV110" s="136" t="str">
        <f>IF(AV109="","",VLOOKUP(AV109,シフト記号表!$C$6:$L$47,10,FALSE))</f>
        <v/>
      </c>
      <c r="AW110" s="136" t="str">
        <f>IF(AW109="","",VLOOKUP(AW109,シフト記号表!$C$6:$L$47,10,FALSE))</f>
        <v/>
      </c>
      <c r="AX110" s="137" t="str">
        <f>IF(AX109="","",VLOOKUP(AX109,シフト記号表!$C$6:$L$47,10,FALSE))</f>
        <v/>
      </c>
      <c r="AY110" s="135" t="str">
        <f>IF(AY109="","",VLOOKUP(AY109,シフト記号表!$C$6:$L$47,10,FALSE))</f>
        <v/>
      </c>
      <c r="AZ110" s="136" t="str">
        <f>IF(AZ109="","",VLOOKUP(AZ109,シフト記号表!$C$6:$L$47,10,FALSE))</f>
        <v/>
      </c>
      <c r="BA110" s="136"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6">
        <f>B109+1</f>
        <v>48</v>
      </c>
      <c r="C111" s="162"/>
      <c r="D111" s="163"/>
      <c r="E111" s="130"/>
      <c r="F111" s="131"/>
      <c r="G111" s="130"/>
      <c r="H111" s="131"/>
      <c r="I111" s="221"/>
      <c r="J111" s="222"/>
      <c r="K111" s="225"/>
      <c r="L111" s="226"/>
      <c r="M111" s="226"/>
      <c r="N111" s="163"/>
      <c r="O111" s="264"/>
      <c r="P111" s="265"/>
      <c r="Q111" s="265"/>
      <c r="R111" s="265"/>
      <c r="S111" s="266"/>
      <c r="T111" s="147" t="s">
        <v>18</v>
      </c>
      <c r="V111" s="98"/>
      <c r="W111" s="85"/>
      <c r="X111" s="86"/>
      <c r="Y111" s="86"/>
      <c r="Z111" s="86"/>
      <c r="AA111" s="86"/>
      <c r="AB111" s="86"/>
      <c r="AC111" s="87"/>
      <c r="AD111" s="85"/>
      <c r="AE111" s="86"/>
      <c r="AF111" s="86"/>
      <c r="AG111" s="86"/>
      <c r="AH111" s="86"/>
      <c r="AI111" s="86"/>
      <c r="AJ111" s="87"/>
      <c r="AK111" s="85"/>
      <c r="AL111" s="86"/>
      <c r="AM111" s="86"/>
      <c r="AN111" s="86"/>
      <c r="AO111" s="86"/>
      <c r="AP111" s="86"/>
      <c r="AQ111" s="87"/>
      <c r="AR111" s="85"/>
      <c r="AS111" s="86"/>
      <c r="AT111" s="86"/>
      <c r="AU111" s="86"/>
      <c r="AV111" s="86"/>
      <c r="AW111" s="86"/>
      <c r="AX111" s="87"/>
      <c r="AY111" s="85"/>
      <c r="AZ111" s="86"/>
      <c r="BA111" s="88"/>
      <c r="BB111" s="217"/>
      <c r="BC111" s="218"/>
      <c r="BD111" s="219"/>
      <c r="BE111" s="220"/>
      <c r="BF111" s="229"/>
      <c r="BG111" s="230"/>
      <c r="BH111" s="230"/>
      <c r="BI111" s="230"/>
      <c r="BJ111" s="231"/>
    </row>
    <row r="112" spans="2:62" ht="20.25" customHeight="1" x14ac:dyDescent="0.4">
      <c r="B112" s="307"/>
      <c r="C112" s="297"/>
      <c r="D112" s="298"/>
      <c r="E112" s="158"/>
      <c r="F112" s="159">
        <f>C111</f>
        <v>0</v>
      </c>
      <c r="G112" s="158"/>
      <c r="H112" s="159">
        <f>I111</f>
        <v>0</v>
      </c>
      <c r="I112" s="299"/>
      <c r="J112" s="300"/>
      <c r="K112" s="301"/>
      <c r="L112" s="302"/>
      <c r="M112" s="302"/>
      <c r="N112" s="298"/>
      <c r="O112" s="264"/>
      <c r="P112" s="265"/>
      <c r="Q112" s="265"/>
      <c r="R112" s="265"/>
      <c r="S112" s="266"/>
      <c r="T112" s="148" t="s">
        <v>210</v>
      </c>
      <c r="U112" s="99"/>
      <c r="V112" s="149"/>
      <c r="W112" s="135" t="str">
        <f>IF(W111="","",VLOOKUP(W111,シフト記号表!$C$6:$L$47,10,FALSE))</f>
        <v/>
      </c>
      <c r="X112" s="136" t="str">
        <f>IF(X111="","",VLOOKUP(X111,シフト記号表!$C$6:$L$47,10,FALSE))</f>
        <v/>
      </c>
      <c r="Y112" s="136" t="str">
        <f>IF(Y111="","",VLOOKUP(Y111,シフト記号表!$C$6:$L$47,10,FALSE))</f>
        <v/>
      </c>
      <c r="Z112" s="136" t="str">
        <f>IF(Z111="","",VLOOKUP(Z111,シフト記号表!$C$6:$L$47,10,FALSE))</f>
        <v/>
      </c>
      <c r="AA112" s="136" t="str">
        <f>IF(AA111="","",VLOOKUP(AA111,シフト記号表!$C$6:$L$47,10,FALSE))</f>
        <v/>
      </c>
      <c r="AB112" s="136" t="str">
        <f>IF(AB111="","",VLOOKUP(AB111,シフト記号表!$C$6:$L$47,10,FALSE))</f>
        <v/>
      </c>
      <c r="AC112" s="137" t="str">
        <f>IF(AC111="","",VLOOKUP(AC111,シフト記号表!$C$6:$L$47,10,FALSE))</f>
        <v/>
      </c>
      <c r="AD112" s="135" t="str">
        <f>IF(AD111="","",VLOOKUP(AD111,シフト記号表!$C$6:$L$47,10,FALSE))</f>
        <v/>
      </c>
      <c r="AE112" s="136" t="str">
        <f>IF(AE111="","",VLOOKUP(AE111,シフト記号表!$C$6:$L$47,10,FALSE))</f>
        <v/>
      </c>
      <c r="AF112" s="136" t="str">
        <f>IF(AF111="","",VLOOKUP(AF111,シフト記号表!$C$6:$L$47,10,FALSE))</f>
        <v/>
      </c>
      <c r="AG112" s="136" t="str">
        <f>IF(AG111="","",VLOOKUP(AG111,シフト記号表!$C$6:$L$47,10,FALSE))</f>
        <v/>
      </c>
      <c r="AH112" s="136" t="str">
        <f>IF(AH111="","",VLOOKUP(AH111,シフト記号表!$C$6:$L$47,10,FALSE))</f>
        <v/>
      </c>
      <c r="AI112" s="136" t="str">
        <f>IF(AI111="","",VLOOKUP(AI111,シフト記号表!$C$6:$L$47,10,FALSE))</f>
        <v/>
      </c>
      <c r="AJ112" s="137" t="str">
        <f>IF(AJ111="","",VLOOKUP(AJ111,シフト記号表!$C$6:$L$47,10,FALSE))</f>
        <v/>
      </c>
      <c r="AK112" s="135" t="str">
        <f>IF(AK111="","",VLOOKUP(AK111,シフト記号表!$C$6:$L$47,10,FALSE))</f>
        <v/>
      </c>
      <c r="AL112" s="136" t="str">
        <f>IF(AL111="","",VLOOKUP(AL111,シフト記号表!$C$6:$L$47,10,FALSE))</f>
        <v/>
      </c>
      <c r="AM112" s="136" t="str">
        <f>IF(AM111="","",VLOOKUP(AM111,シフト記号表!$C$6:$L$47,10,FALSE))</f>
        <v/>
      </c>
      <c r="AN112" s="136" t="str">
        <f>IF(AN111="","",VLOOKUP(AN111,シフト記号表!$C$6:$L$47,10,FALSE))</f>
        <v/>
      </c>
      <c r="AO112" s="136" t="str">
        <f>IF(AO111="","",VLOOKUP(AO111,シフト記号表!$C$6:$L$47,10,FALSE))</f>
        <v/>
      </c>
      <c r="AP112" s="136" t="str">
        <f>IF(AP111="","",VLOOKUP(AP111,シフト記号表!$C$6:$L$47,10,FALSE))</f>
        <v/>
      </c>
      <c r="AQ112" s="137" t="str">
        <f>IF(AQ111="","",VLOOKUP(AQ111,シフト記号表!$C$6:$L$47,10,FALSE))</f>
        <v/>
      </c>
      <c r="AR112" s="135" t="str">
        <f>IF(AR111="","",VLOOKUP(AR111,シフト記号表!$C$6:$L$47,10,FALSE))</f>
        <v/>
      </c>
      <c r="AS112" s="136" t="str">
        <f>IF(AS111="","",VLOOKUP(AS111,シフト記号表!$C$6:$L$47,10,FALSE))</f>
        <v/>
      </c>
      <c r="AT112" s="136" t="str">
        <f>IF(AT111="","",VLOOKUP(AT111,シフト記号表!$C$6:$L$47,10,FALSE))</f>
        <v/>
      </c>
      <c r="AU112" s="136" t="str">
        <f>IF(AU111="","",VLOOKUP(AU111,シフト記号表!$C$6:$L$47,10,FALSE))</f>
        <v/>
      </c>
      <c r="AV112" s="136" t="str">
        <f>IF(AV111="","",VLOOKUP(AV111,シフト記号表!$C$6:$L$47,10,FALSE))</f>
        <v/>
      </c>
      <c r="AW112" s="136" t="str">
        <f>IF(AW111="","",VLOOKUP(AW111,シフト記号表!$C$6:$L$47,10,FALSE))</f>
        <v/>
      </c>
      <c r="AX112" s="137" t="str">
        <f>IF(AX111="","",VLOOKUP(AX111,シフト記号表!$C$6:$L$47,10,FALSE))</f>
        <v/>
      </c>
      <c r="AY112" s="135" t="str">
        <f>IF(AY111="","",VLOOKUP(AY111,シフト記号表!$C$6:$L$47,10,FALSE))</f>
        <v/>
      </c>
      <c r="AZ112" s="136" t="str">
        <f>IF(AZ111="","",VLOOKUP(AZ111,シフト記号表!$C$6:$L$47,10,FALSE))</f>
        <v/>
      </c>
      <c r="BA112" s="136"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6">
        <f>B111+1</f>
        <v>49</v>
      </c>
      <c r="C113" s="162"/>
      <c r="D113" s="163"/>
      <c r="E113" s="130"/>
      <c r="F113" s="131"/>
      <c r="G113" s="130"/>
      <c r="H113" s="131"/>
      <c r="I113" s="221"/>
      <c r="J113" s="222"/>
      <c r="K113" s="225"/>
      <c r="L113" s="226"/>
      <c r="M113" s="226"/>
      <c r="N113" s="163"/>
      <c r="O113" s="264"/>
      <c r="P113" s="265"/>
      <c r="Q113" s="265"/>
      <c r="R113" s="265"/>
      <c r="S113" s="266"/>
      <c r="T113" s="147" t="s">
        <v>18</v>
      </c>
      <c r="V113" s="98"/>
      <c r="W113" s="85"/>
      <c r="X113" s="86"/>
      <c r="Y113" s="86"/>
      <c r="Z113" s="86"/>
      <c r="AA113" s="86"/>
      <c r="AB113" s="86"/>
      <c r="AC113" s="87"/>
      <c r="AD113" s="85"/>
      <c r="AE113" s="86"/>
      <c r="AF113" s="86"/>
      <c r="AG113" s="86"/>
      <c r="AH113" s="86"/>
      <c r="AI113" s="86"/>
      <c r="AJ113" s="87"/>
      <c r="AK113" s="85"/>
      <c r="AL113" s="86"/>
      <c r="AM113" s="86"/>
      <c r="AN113" s="86"/>
      <c r="AO113" s="86"/>
      <c r="AP113" s="86"/>
      <c r="AQ113" s="87"/>
      <c r="AR113" s="85"/>
      <c r="AS113" s="86"/>
      <c r="AT113" s="86"/>
      <c r="AU113" s="86"/>
      <c r="AV113" s="86"/>
      <c r="AW113" s="86"/>
      <c r="AX113" s="87"/>
      <c r="AY113" s="85"/>
      <c r="AZ113" s="86"/>
      <c r="BA113" s="88"/>
      <c r="BB113" s="217"/>
      <c r="BC113" s="218"/>
      <c r="BD113" s="219"/>
      <c r="BE113" s="220"/>
      <c r="BF113" s="229"/>
      <c r="BG113" s="230"/>
      <c r="BH113" s="230"/>
      <c r="BI113" s="230"/>
      <c r="BJ113" s="231"/>
    </row>
    <row r="114" spans="2:62" ht="20.25" customHeight="1" x14ac:dyDescent="0.4">
      <c r="B114" s="307"/>
      <c r="C114" s="297"/>
      <c r="D114" s="298"/>
      <c r="E114" s="158"/>
      <c r="F114" s="159">
        <f>C113</f>
        <v>0</v>
      </c>
      <c r="G114" s="158"/>
      <c r="H114" s="159">
        <f>I113</f>
        <v>0</v>
      </c>
      <c r="I114" s="299"/>
      <c r="J114" s="300"/>
      <c r="K114" s="301"/>
      <c r="L114" s="302"/>
      <c r="M114" s="302"/>
      <c r="N114" s="298"/>
      <c r="O114" s="264"/>
      <c r="P114" s="265"/>
      <c r="Q114" s="265"/>
      <c r="R114" s="265"/>
      <c r="S114" s="266"/>
      <c r="T114" s="148" t="s">
        <v>210</v>
      </c>
      <c r="U114" s="99"/>
      <c r="V114" s="149"/>
      <c r="W114" s="135" t="str">
        <f>IF(W113="","",VLOOKUP(W113,シフト記号表!$C$6:$L$47,10,FALSE))</f>
        <v/>
      </c>
      <c r="X114" s="136" t="str">
        <f>IF(X113="","",VLOOKUP(X113,シフト記号表!$C$6:$L$47,10,FALSE))</f>
        <v/>
      </c>
      <c r="Y114" s="136" t="str">
        <f>IF(Y113="","",VLOOKUP(Y113,シフト記号表!$C$6:$L$47,10,FALSE))</f>
        <v/>
      </c>
      <c r="Z114" s="136" t="str">
        <f>IF(Z113="","",VLOOKUP(Z113,シフト記号表!$C$6:$L$47,10,FALSE))</f>
        <v/>
      </c>
      <c r="AA114" s="136" t="str">
        <f>IF(AA113="","",VLOOKUP(AA113,シフト記号表!$C$6:$L$47,10,FALSE))</f>
        <v/>
      </c>
      <c r="AB114" s="136" t="str">
        <f>IF(AB113="","",VLOOKUP(AB113,シフト記号表!$C$6:$L$47,10,FALSE))</f>
        <v/>
      </c>
      <c r="AC114" s="137" t="str">
        <f>IF(AC113="","",VLOOKUP(AC113,シフト記号表!$C$6:$L$47,10,FALSE))</f>
        <v/>
      </c>
      <c r="AD114" s="135" t="str">
        <f>IF(AD113="","",VLOOKUP(AD113,シフト記号表!$C$6:$L$47,10,FALSE))</f>
        <v/>
      </c>
      <c r="AE114" s="136" t="str">
        <f>IF(AE113="","",VLOOKUP(AE113,シフト記号表!$C$6:$L$47,10,FALSE))</f>
        <v/>
      </c>
      <c r="AF114" s="136" t="str">
        <f>IF(AF113="","",VLOOKUP(AF113,シフト記号表!$C$6:$L$47,10,FALSE))</f>
        <v/>
      </c>
      <c r="AG114" s="136" t="str">
        <f>IF(AG113="","",VLOOKUP(AG113,シフト記号表!$C$6:$L$47,10,FALSE))</f>
        <v/>
      </c>
      <c r="AH114" s="136" t="str">
        <f>IF(AH113="","",VLOOKUP(AH113,シフト記号表!$C$6:$L$47,10,FALSE))</f>
        <v/>
      </c>
      <c r="AI114" s="136" t="str">
        <f>IF(AI113="","",VLOOKUP(AI113,シフト記号表!$C$6:$L$47,10,FALSE))</f>
        <v/>
      </c>
      <c r="AJ114" s="137" t="str">
        <f>IF(AJ113="","",VLOOKUP(AJ113,シフト記号表!$C$6:$L$47,10,FALSE))</f>
        <v/>
      </c>
      <c r="AK114" s="135" t="str">
        <f>IF(AK113="","",VLOOKUP(AK113,シフト記号表!$C$6:$L$47,10,FALSE))</f>
        <v/>
      </c>
      <c r="AL114" s="136" t="str">
        <f>IF(AL113="","",VLOOKUP(AL113,シフト記号表!$C$6:$L$47,10,FALSE))</f>
        <v/>
      </c>
      <c r="AM114" s="136" t="str">
        <f>IF(AM113="","",VLOOKUP(AM113,シフト記号表!$C$6:$L$47,10,FALSE))</f>
        <v/>
      </c>
      <c r="AN114" s="136" t="str">
        <f>IF(AN113="","",VLOOKUP(AN113,シフト記号表!$C$6:$L$47,10,FALSE))</f>
        <v/>
      </c>
      <c r="AO114" s="136" t="str">
        <f>IF(AO113="","",VLOOKUP(AO113,シフト記号表!$C$6:$L$47,10,FALSE))</f>
        <v/>
      </c>
      <c r="AP114" s="136" t="str">
        <f>IF(AP113="","",VLOOKUP(AP113,シフト記号表!$C$6:$L$47,10,FALSE))</f>
        <v/>
      </c>
      <c r="AQ114" s="137" t="str">
        <f>IF(AQ113="","",VLOOKUP(AQ113,シフト記号表!$C$6:$L$47,10,FALSE))</f>
        <v/>
      </c>
      <c r="AR114" s="135" t="str">
        <f>IF(AR113="","",VLOOKUP(AR113,シフト記号表!$C$6:$L$47,10,FALSE))</f>
        <v/>
      </c>
      <c r="AS114" s="136" t="str">
        <f>IF(AS113="","",VLOOKUP(AS113,シフト記号表!$C$6:$L$47,10,FALSE))</f>
        <v/>
      </c>
      <c r="AT114" s="136" t="str">
        <f>IF(AT113="","",VLOOKUP(AT113,シフト記号表!$C$6:$L$47,10,FALSE))</f>
        <v/>
      </c>
      <c r="AU114" s="136" t="str">
        <f>IF(AU113="","",VLOOKUP(AU113,シフト記号表!$C$6:$L$47,10,FALSE))</f>
        <v/>
      </c>
      <c r="AV114" s="136" t="str">
        <f>IF(AV113="","",VLOOKUP(AV113,シフト記号表!$C$6:$L$47,10,FALSE))</f>
        <v/>
      </c>
      <c r="AW114" s="136" t="str">
        <f>IF(AW113="","",VLOOKUP(AW113,シフト記号表!$C$6:$L$47,10,FALSE))</f>
        <v/>
      </c>
      <c r="AX114" s="137" t="str">
        <f>IF(AX113="","",VLOOKUP(AX113,シフト記号表!$C$6:$L$47,10,FALSE))</f>
        <v/>
      </c>
      <c r="AY114" s="135" t="str">
        <f>IF(AY113="","",VLOOKUP(AY113,シフト記号表!$C$6:$L$47,10,FALSE))</f>
        <v/>
      </c>
      <c r="AZ114" s="136" t="str">
        <f>IF(AZ113="","",VLOOKUP(AZ113,シフト記号表!$C$6:$L$47,10,FALSE))</f>
        <v/>
      </c>
      <c r="BA114" s="136"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6">
        <f>B113+1</f>
        <v>50</v>
      </c>
      <c r="C115" s="162"/>
      <c r="D115" s="163"/>
      <c r="E115" s="130"/>
      <c r="F115" s="131"/>
      <c r="G115" s="130"/>
      <c r="H115" s="131"/>
      <c r="I115" s="221"/>
      <c r="J115" s="222"/>
      <c r="K115" s="225"/>
      <c r="L115" s="226"/>
      <c r="M115" s="226"/>
      <c r="N115" s="163"/>
      <c r="O115" s="264"/>
      <c r="P115" s="265"/>
      <c r="Q115" s="265"/>
      <c r="R115" s="265"/>
      <c r="S115" s="266"/>
      <c r="T115" s="147" t="s">
        <v>18</v>
      </c>
      <c r="V115" s="98"/>
      <c r="W115" s="85"/>
      <c r="X115" s="86"/>
      <c r="Y115" s="86"/>
      <c r="Z115" s="86"/>
      <c r="AA115" s="86"/>
      <c r="AB115" s="86"/>
      <c r="AC115" s="87"/>
      <c r="AD115" s="85"/>
      <c r="AE115" s="86"/>
      <c r="AF115" s="86"/>
      <c r="AG115" s="86"/>
      <c r="AH115" s="86"/>
      <c r="AI115" s="86"/>
      <c r="AJ115" s="87"/>
      <c r="AK115" s="85"/>
      <c r="AL115" s="86"/>
      <c r="AM115" s="86"/>
      <c r="AN115" s="86"/>
      <c r="AO115" s="86"/>
      <c r="AP115" s="86"/>
      <c r="AQ115" s="87"/>
      <c r="AR115" s="85"/>
      <c r="AS115" s="86"/>
      <c r="AT115" s="86"/>
      <c r="AU115" s="86"/>
      <c r="AV115" s="86"/>
      <c r="AW115" s="86"/>
      <c r="AX115" s="87"/>
      <c r="AY115" s="85"/>
      <c r="AZ115" s="86"/>
      <c r="BA115" s="88"/>
      <c r="BB115" s="217"/>
      <c r="BC115" s="218"/>
      <c r="BD115" s="219"/>
      <c r="BE115" s="220"/>
      <c r="BF115" s="229"/>
      <c r="BG115" s="230"/>
      <c r="BH115" s="230"/>
      <c r="BI115" s="230"/>
      <c r="BJ115" s="231"/>
    </row>
    <row r="116" spans="2:62" ht="20.25" customHeight="1" x14ac:dyDescent="0.4">
      <c r="B116" s="307"/>
      <c r="C116" s="297"/>
      <c r="D116" s="298"/>
      <c r="E116" s="158"/>
      <c r="F116" s="159">
        <f>C115</f>
        <v>0</v>
      </c>
      <c r="G116" s="158"/>
      <c r="H116" s="159">
        <f>I115</f>
        <v>0</v>
      </c>
      <c r="I116" s="299"/>
      <c r="J116" s="300"/>
      <c r="K116" s="301"/>
      <c r="L116" s="302"/>
      <c r="M116" s="302"/>
      <c r="N116" s="298"/>
      <c r="O116" s="264"/>
      <c r="P116" s="265"/>
      <c r="Q116" s="265"/>
      <c r="R116" s="265"/>
      <c r="S116" s="266"/>
      <c r="T116" s="148" t="s">
        <v>210</v>
      </c>
      <c r="U116" s="99"/>
      <c r="V116" s="149"/>
      <c r="W116" s="135" t="str">
        <f>IF(W115="","",VLOOKUP(W115,シフト記号表!$C$6:$L$47,10,FALSE))</f>
        <v/>
      </c>
      <c r="X116" s="136" t="str">
        <f>IF(X115="","",VLOOKUP(X115,シフト記号表!$C$6:$L$47,10,FALSE))</f>
        <v/>
      </c>
      <c r="Y116" s="136" t="str">
        <f>IF(Y115="","",VLOOKUP(Y115,シフト記号表!$C$6:$L$47,10,FALSE))</f>
        <v/>
      </c>
      <c r="Z116" s="136" t="str">
        <f>IF(Z115="","",VLOOKUP(Z115,シフト記号表!$C$6:$L$47,10,FALSE))</f>
        <v/>
      </c>
      <c r="AA116" s="136" t="str">
        <f>IF(AA115="","",VLOOKUP(AA115,シフト記号表!$C$6:$L$47,10,FALSE))</f>
        <v/>
      </c>
      <c r="AB116" s="136" t="str">
        <f>IF(AB115="","",VLOOKUP(AB115,シフト記号表!$C$6:$L$47,10,FALSE))</f>
        <v/>
      </c>
      <c r="AC116" s="137" t="str">
        <f>IF(AC115="","",VLOOKUP(AC115,シフト記号表!$C$6:$L$47,10,FALSE))</f>
        <v/>
      </c>
      <c r="AD116" s="135" t="str">
        <f>IF(AD115="","",VLOOKUP(AD115,シフト記号表!$C$6:$L$47,10,FALSE))</f>
        <v/>
      </c>
      <c r="AE116" s="136" t="str">
        <f>IF(AE115="","",VLOOKUP(AE115,シフト記号表!$C$6:$L$47,10,FALSE))</f>
        <v/>
      </c>
      <c r="AF116" s="136" t="str">
        <f>IF(AF115="","",VLOOKUP(AF115,シフト記号表!$C$6:$L$47,10,FALSE))</f>
        <v/>
      </c>
      <c r="AG116" s="136" t="str">
        <f>IF(AG115="","",VLOOKUP(AG115,シフト記号表!$C$6:$L$47,10,FALSE))</f>
        <v/>
      </c>
      <c r="AH116" s="136" t="str">
        <f>IF(AH115="","",VLOOKUP(AH115,シフト記号表!$C$6:$L$47,10,FALSE))</f>
        <v/>
      </c>
      <c r="AI116" s="136" t="str">
        <f>IF(AI115="","",VLOOKUP(AI115,シフト記号表!$C$6:$L$47,10,FALSE))</f>
        <v/>
      </c>
      <c r="AJ116" s="137" t="str">
        <f>IF(AJ115="","",VLOOKUP(AJ115,シフト記号表!$C$6:$L$47,10,FALSE))</f>
        <v/>
      </c>
      <c r="AK116" s="135" t="str">
        <f>IF(AK115="","",VLOOKUP(AK115,シフト記号表!$C$6:$L$47,10,FALSE))</f>
        <v/>
      </c>
      <c r="AL116" s="136" t="str">
        <f>IF(AL115="","",VLOOKUP(AL115,シフト記号表!$C$6:$L$47,10,FALSE))</f>
        <v/>
      </c>
      <c r="AM116" s="136" t="str">
        <f>IF(AM115="","",VLOOKUP(AM115,シフト記号表!$C$6:$L$47,10,FALSE))</f>
        <v/>
      </c>
      <c r="AN116" s="136" t="str">
        <f>IF(AN115="","",VLOOKUP(AN115,シフト記号表!$C$6:$L$47,10,FALSE))</f>
        <v/>
      </c>
      <c r="AO116" s="136" t="str">
        <f>IF(AO115="","",VLOOKUP(AO115,シフト記号表!$C$6:$L$47,10,FALSE))</f>
        <v/>
      </c>
      <c r="AP116" s="136" t="str">
        <f>IF(AP115="","",VLOOKUP(AP115,シフト記号表!$C$6:$L$47,10,FALSE))</f>
        <v/>
      </c>
      <c r="AQ116" s="137" t="str">
        <f>IF(AQ115="","",VLOOKUP(AQ115,シフト記号表!$C$6:$L$47,10,FALSE))</f>
        <v/>
      </c>
      <c r="AR116" s="135" t="str">
        <f>IF(AR115="","",VLOOKUP(AR115,シフト記号表!$C$6:$L$47,10,FALSE))</f>
        <v/>
      </c>
      <c r="AS116" s="136" t="str">
        <f>IF(AS115="","",VLOOKUP(AS115,シフト記号表!$C$6:$L$47,10,FALSE))</f>
        <v/>
      </c>
      <c r="AT116" s="136" t="str">
        <f>IF(AT115="","",VLOOKUP(AT115,シフト記号表!$C$6:$L$47,10,FALSE))</f>
        <v/>
      </c>
      <c r="AU116" s="136" t="str">
        <f>IF(AU115="","",VLOOKUP(AU115,シフト記号表!$C$6:$L$47,10,FALSE))</f>
        <v/>
      </c>
      <c r="AV116" s="136" t="str">
        <f>IF(AV115="","",VLOOKUP(AV115,シフト記号表!$C$6:$L$47,10,FALSE))</f>
        <v/>
      </c>
      <c r="AW116" s="136" t="str">
        <f>IF(AW115="","",VLOOKUP(AW115,シフト記号表!$C$6:$L$47,10,FALSE))</f>
        <v/>
      </c>
      <c r="AX116" s="137" t="str">
        <f>IF(AX115="","",VLOOKUP(AX115,シフト記号表!$C$6:$L$47,10,FALSE))</f>
        <v/>
      </c>
      <c r="AY116" s="135" t="str">
        <f>IF(AY115="","",VLOOKUP(AY115,シフト記号表!$C$6:$L$47,10,FALSE))</f>
        <v/>
      </c>
      <c r="AZ116" s="136" t="str">
        <f>IF(AZ115="","",VLOOKUP(AZ115,シフト記号表!$C$6:$L$47,10,FALSE))</f>
        <v/>
      </c>
      <c r="BA116" s="136"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6">
        <f>B115+1</f>
        <v>51</v>
      </c>
      <c r="C117" s="162"/>
      <c r="D117" s="163"/>
      <c r="E117" s="130"/>
      <c r="F117" s="131"/>
      <c r="G117" s="130"/>
      <c r="H117" s="131"/>
      <c r="I117" s="221"/>
      <c r="J117" s="222"/>
      <c r="K117" s="225"/>
      <c r="L117" s="226"/>
      <c r="M117" s="226"/>
      <c r="N117" s="163"/>
      <c r="O117" s="264"/>
      <c r="P117" s="265"/>
      <c r="Q117" s="265"/>
      <c r="R117" s="265"/>
      <c r="S117" s="266"/>
      <c r="T117" s="147" t="s">
        <v>18</v>
      </c>
      <c r="V117" s="98"/>
      <c r="W117" s="85"/>
      <c r="X117" s="86"/>
      <c r="Y117" s="86"/>
      <c r="Z117" s="86"/>
      <c r="AA117" s="86"/>
      <c r="AB117" s="86"/>
      <c r="AC117" s="87"/>
      <c r="AD117" s="85"/>
      <c r="AE117" s="86"/>
      <c r="AF117" s="86"/>
      <c r="AG117" s="86"/>
      <c r="AH117" s="86"/>
      <c r="AI117" s="86"/>
      <c r="AJ117" s="87"/>
      <c r="AK117" s="85"/>
      <c r="AL117" s="86"/>
      <c r="AM117" s="86"/>
      <c r="AN117" s="86"/>
      <c r="AO117" s="86"/>
      <c r="AP117" s="86"/>
      <c r="AQ117" s="87"/>
      <c r="AR117" s="85"/>
      <c r="AS117" s="86"/>
      <c r="AT117" s="86"/>
      <c r="AU117" s="86"/>
      <c r="AV117" s="86"/>
      <c r="AW117" s="86"/>
      <c r="AX117" s="87"/>
      <c r="AY117" s="85"/>
      <c r="AZ117" s="86"/>
      <c r="BA117" s="88"/>
      <c r="BB117" s="217"/>
      <c r="BC117" s="218"/>
      <c r="BD117" s="219"/>
      <c r="BE117" s="220"/>
      <c r="BF117" s="229"/>
      <c r="BG117" s="230"/>
      <c r="BH117" s="230"/>
      <c r="BI117" s="230"/>
      <c r="BJ117" s="231"/>
    </row>
    <row r="118" spans="2:62" ht="20.25" customHeight="1" x14ac:dyDescent="0.4">
      <c r="B118" s="307"/>
      <c r="C118" s="297"/>
      <c r="D118" s="298"/>
      <c r="E118" s="158"/>
      <c r="F118" s="159">
        <f>C117</f>
        <v>0</v>
      </c>
      <c r="G118" s="158"/>
      <c r="H118" s="159">
        <f>I117</f>
        <v>0</v>
      </c>
      <c r="I118" s="299"/>
      <c r="J118" s="300"/>
      <c r="K118" s="301"/>
      <c r="L118" s="302"/>
      <c r="M118" s="302"/>
      <c r="N118" s="298"/>
      <c r="O118" s="264"/>
      <c r="P118" s="265"/>
      <c r="Q118" s="265"/>
      <c r="R118" s="265"/>
      <c r="S118" s="266"/>
      <c r="T118" s="148" t="s">
        <v>210</v>
      </c>
      <c r="U118" s="99"/>
      <c r="V118" s="149"/>
      <c r="W118" s="135" t="str">
        <f>IF(W117="","",VLOOKUP(W117,シフト記号表!$C$6:$L$47,10,FALSE))</f>
        <v/>
      </c>
      <c r="X118" s="136" t="str">
        <f>IF(X117="","",VLOOKUP(X117,シフト記号表!$C$6:$L$47,10,FALSE))</f>
        <v/>
      </c>
      <c r="Y118" s="136" t="str">
        <f>IF(Y117="","",VLOOKUP(Y117,シフト記号表!$C$6:$L$47,10,FALSE))</f>
        <v/>
      </c>
      <c r="Z118" s="136" t="str">
        <f>IF(Z117="","",VLOOKUP(Z117,シフト記号表!$C$6:$L$47,10,FALSE))</f>
        <v/>
      </c>
      <c r="AA118" s="136" t="str">
        <f>IF(AA117="","",VLOOKUP(AA117,シフト記号表!$C$6:$L$47,10,FALSE))</f>
        <v/>
      </c>
      <c r="AB118" s="136" t="str">
        <f>IF(AB117="","",VLOOKUP(AB117,シフト記号表!$C$6:$L$47,10,FALSE))</f>
        <v/>
      </c>
      <c r="AC118" s="137" t="str">
        <f>IF(AC117="","",VLOOKUP(AC117,シフト記号表!$C$6:$L$47,10,FALSE))</f>
        <v/>
      </c>
      <c r="AD118" s="135" t="str">
        <f>IF(AD117="","",VLOOKUP(AD117,シフト記号表!$C$6:$L$47,10,FALSE))</f>
        <v/>
      </c>
      <c r="AE118" s="136" t="str">
        <f>IF(AE117="","",VLOOKUP(AE117,シフト記号表!$C$6:$L$47,10,FALSE))</f>
        <v/>
      </c>
      <c r="AF118" s="136" t="str">
        <f>IF(AF117="","",VLOOKUP(AF117,シフト記号表!$C$6:$L$47,10,FALSE))</f>
        <v/>
      </c>
      <c r="AG118" s="136" t="str">
        <f>IF(AG117="","",VLOOKUP(AG117,シフト記号表!$C$6:$L$47,10,FALSE))</f>
        <v/>
      </c>
      <c r="AH118" s="136" t="str">
        <f>IF(AH117="","",VLOOKUP(AH117,シフト記号表!$C$6:$L$47,10,FALSE))</f>
        <v/>
      </c>
      <c r="AI118" s="136" t="str">
        <f>IF(AI117="","",VLOOKUP(AI117,シフト記号表!$C$6:$L$47,10,FALSE))</f>
        <v/>
      </c>
      <c r="AJ118" s="137" t="str">
        <f>IF(AJ117="","",VLOOKUP(AJ117,シフト記号表!$C$6:$L$47,10,FALSE))</f>
        <v/>
      </c>
      <c r="AK118" s="135" t="str">
        <f>IF(AK117="","",VLOOKUP(AK117,シフト記号表!$C$6:$L$47,10,FALSE))</f>
        <v/>
      </c>
      <c r="AL118" s="136" t="str">
        <f>IF(AL117="","",VLOOKUP(AL117,シフト記号表!$C$6:$L$47,10,FALSE))</f>
        <v/>
      </c>
      <c r="AM118" s="136" t="str">
        <f>IF(AM117="","",VLOOKUP(AM117,シフト記号表!$C$6:$L$47,10,FALSE))</f>
        <v/>
      </c>
      <c r="AN118" s="136" t="str">
        <f>IF(AN117="","",VLOOKUP(AN117,シフト記号表!$C$6:$L$47,10,FALSE))</f>
        <v/>
      </c>
      <c r="AO118" s="136" t="str">
        <f>IF(AO117="","",VLOOKUP(AO117,シフト記号表!$C$6:$L$47,10,FALSE))</f>
        <v/>
      </c>
      <c r="AP118" s="136" t="str">
        <f>IF(AP117="","",VLOOKUP(AP117,シフト記号表!$C$6:$L$47,10,FALSE))</f>
        <v/>
      </c>
      <c r="AQ118" s="137" t="str">
        <f>IF(AQ117="","",VLOOKUP(AQ117,シフト記号表!$C$6:$L$47,10,FALSE))</f>
        <v/>
      </c>
      <c r="AR118" s="135" t="str">
        <f>IF(AR117="","",VLOOKUP(AR117,シフト記号表!$C$6:$L$47,10,FALSE))</f>
        <v/>
      </c>
      <c r="AS118" s="136" t="str">
        <f>IF(AS117="","",VLOOKUP(AS117,シフト記号表!$C$6:$L$47,10,FALSE))</f>
        <v/>
      </c>
      <c r="AT118" s="136" t="str">
        <f>IF(AT117="","",VLOOKUP(AT117,シフト記号表!$C$6:$L$47,10,FALSE))</f>
        <v/>
      </c>
      <c r="AU118" s="136" t="str">
        <f>IF(AU117="","",VLOOKUP(AU117,シフト記号表!$C$6:$L$47,10,FALSE))</f>
        <v/>
      </c>
      <c r="AV118" s="136" t="str">
        <f>IF(AV117="","",VLOOKUP(AV117,シフト記号表!$C$6:$L$47,10,FALSE))</f>
        <v/>
      </c>
      <c r="AW118" s="136" t="str">
        <f>IF(AW117="","",VLOOKUP(AW117,シフト記号表!$C$6:$L$47,10,FALSE))</f>
        <v/>
      </c>
      <c r="AX118" s="137" t="str">
        <f>IF(AX117="","",VLOOKUP(AX117,シフト記号表!$C$6:$L$47,10,FALSE))</f>
        <v/>
      </c>
      <c r="AY118" s="135" t="str">
        <f>IF(AY117="","",VLOOKUP(AY117,シフト記号表!$C$6:$L$47,10,FALSE))</f>
        <v/>
      </c>
      <c r="AZ118" s="136" t="str">
        <f>IF(AZ117="","",VLOOKUP(AZ117,シフト記号表!$C$6:$L$47,10,FALSE))</f>
        <v/>
      </c>
      <c r="BA118" s="136"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6">
        <f>B117+1</f>
        <v>52</v>
      </c>
      <c r="C119" s="162"/>
      <c r="D119" s="163"/>
      <c r="E119" s="130"/>
      <c r="F119" s="131"/>
      <c r="G119" s="130"/>
      <c r="H119" s="131"/>
      <c r="I119" s="221"/>
      <c r="J119" s="222"/>
      <c r="K119" s="225"/>
      <c r="L119" s="226"/>
      <c r="M119" s="226"/>
      <c r="N119" s="163"/>
      <c r="O119" s="264"/>
      <c r="P119" s="265"/>
      <c r="Q119" s="265"/>
      <c r="R119" s="265"/>
      <c r="S119" s="266"/>
      <c r="T119" s="147" t="s">
        <v>18</v>
      </c>
      <c r="V119" s="98"/>
      <c r="W119" s="85"/>
      <c r="X119" s="86"/>
      <c r="Y119" s="86"/>
      <c r="Z119" s="86"/>
      <c r="AA119" s="86"/>
      <c r="AB119" s="86"/>
      <c r="AC119" s="87"/>
      <c r="AD119" s="85"/>
      <c r="AE119" s="86"/>
      <c r="AF119" s="86"/>
      <c r="AG119" s="86"/>
      <c r="AH119" s="86"/>
      <c r="AI119" s="86"/>
      <c r="AJ119" s="87"/>
      <c r="AK119" s="85"/>
      <c r="AL119" s="86"/>
      <c r="AM119" s="86"/>
      <c r="AN119" s="86"/>
      <c r="AO119" s="86"/>
      <c r="AP119" s="86"/>
      <c r="AQ119" s="87"/>
      <c r="AR119" s="85"/>
      <c r="AS119" s="86"/>
      <c r="AT119" s="86"/>
      <c r="AU119" s="86"/>
      <c r="AV119" s="86"/>
      <c r="AW119" s="86"/>
      <c r="AX119" s="87"/>
      <c r="AY119" s="85"/>
      <c r="AZ119" s="86"/>
      <c r="BA119" s="88"/>
      <c r="BB119" s="217"/>
      <c r="BC119" s="218"/>
      <c r="BD119" s="219"/>
      <c r="BE119" s="220"/>
      <c r="BF119" s="229"/>
      <c r="BG119" s="230"/>
      <c r="BH119" s="230"/>
      <c r="BI119" s="230"/>
      <c r="BJ119" s="231"/>
    </row>
    <row r="120" spans="2:62" ht="20.25" customHeight="1" x14ac:dyDescent="0.4">
      <c r="B120" s="307"/>
      <c r="C120" s="297"/>
      <c r="D120" s="298"/>
      <c r="E120" s="158"/>
      <c r="F120" s="159">
        <f>C119</f>
        <v>0</v>
      </c>
      <c r="G120" s="158"/>
      <c r="H120" s="159">
        <f>I119</f>
        <v>0</v>
      </c>
      <c r="I120" s="299"/>
      <c r="J120" s="300"/>
      <c r="K120" s="301"/>
      <c r="L120" s="302"/>
      <c r="M120" s="302"/>
      <c r="N120" s="298"/>
      <c r="O120" s="264"/>
      <c r="P120" s="265"/>
      <c r="Q120" s="265"/>
      <c r="R120" s="265"/>
      <c r="S120" s="266"/>
      <c r="T120" s="148" t="s">
        <v>210</v>
      </c>
      <c r="U120" s="99"/>
      <c r="V120" s="149"/>
      <c r="W120" s="135" t="str">
        <f>IF(W119="","",VLOOKUP(W119,シフト記号表!$C$6:$L$47,10,FALSE))</f>
        <v/>
      </c>
      <c r="X120" s="136" t="str">
        <f>IF(X119="","",VLOOKUP(X119,シフト記号表!$C$6:$L$47,10,FALSE))</f>
        <v/>
      </c>
      <c r="Y120" s="136" t="str">
        <f>IF(Y119="","",VLOOKUP(Y119,シフト記号表!$C$6:$L$47,10,FALSE))</f>
        <v/>
      </c>
      <c r="Z120" s="136" t="str">
        <f>IF(Z119="","",VLOOKUP(Z119,シフト記号表!$C$6:$L$47,10,FALSE))</f>
        <v/>
      </c>
      <c r="AA120" s="136" t="str">
        <f>IF(AA119="","",VLOOKUP(AA119,シフト記号表!$C$6:$L$47,10,FALSE))</f>
        <v/>
      </c>
      <c r="AB120" s="136" t="str">
        <f>IF(AB119="","",VLOOKUP(AB119,シフト記号表!$C$6:$L$47,10,FALSE))</f>
        <v/>
      </c>
      <c r="AC120" s="137" t="str">
        <f>IF(AC119="","",VLOOKUP(AC119,シフト記号表!$C$6:$L$47,10,FALSE))</f>
        <v/>
      </c>
      <c r="AD120" s="135" t="str">
        <f>IF(AD119="","",VLOOKUP(AD119,シフト記号表!$C$6:$L$47,10,FALSE))</f>
        <v/>
      </c>
      <c r="AE120" s="136" t="str">
        <f>IF(AE119="","",VLOOKUP(AE119,シフト記号表!$C$6:$L$47,10,FALSE))</f>
        <v/>
      </c>
      <c r="AF120" s="136" t="str">
        <f>IF(AF119="","",VLOOKUP(AF119,シフト記号表!$C$6:$L$47,10,FALSE))</f>
        <v/>
      </c>
      <c r="AG120" s="136" t="str">
        <f>IF(AG119="","",VLOOKUP(AG119,シフト記号表!$C$6:$L$47,10,FALSE))</f>
        <v/>
      </c>
      <c r="AH120" s="136" t="str">
        <f>IF(AH119="","",VLOOKUP(AH119,シフト記号表!$C$6:$L$47,10,FALSE))</f>
        <v/>
      </c>
      <c r="AI120" s="136" t="str">
        <f>IF(AI119="","",VLOOKUP(AI119,シフト記号表!$C$6:$L$47,10,FALSE))</f>
        <v/>
      </c>
      <c r="AJ120" s="137" t="str">
        <f>IF(AJ119="","",VLOOKUP(AJ119,シフト記号表!$C$6:$L$47,10,FALSE))</f>
        <v/>
      </c>
      <c r="AK120" s="135" t="str">
        <f>IF(AK119="","",VLOOKUP(AK119,シフト記号表!$C$6:$L$47,10,FALSE))</f>
        <v/>
      </c>
      <c r="AL120" s="136" t="str">
        <f>IF(AL119="","",VLOOKUP(AL119,シフト記号表!$C$6:$L$47,10,FALSE))</f>
        <v/>
      </c>
      <c r="AM120" s="136" t="str">
        <f>IF(AM119="","",VLOOKUP(AM119,シフト記号表!$C$6:$L$47,10,FALSE))</f>
        <v/>
      </c>
      <c r="AN120" s="136" t="str">
        <f>IF(AN119="","",VLOOKUP(AN119,シフト記号表!$C$6:$L$47,10,FALSE))</f>
        <v/>
      </c>
      <c r="AO120" s="136" t="str">
        <f>IF(AO119="","",VLOOKUP(AO119,シフト記号表!$C$6:$L$47,10,FALSE))</f>
        <v/>
      </c>
      <c r="AP120" s="136" t="str">
        <f>IF(AP119="","",VLOOKUP(AP119,シフト記号表!$C$6:$L$47,10,FALSE))</f>
        <v/>
      </c>
      <c r="AQ120" s="137" t="str">
        <f>IF(AQ119="","",VLOOKUP(AQ119,シフト記号表!$C$6:$L$47,10,FALSE))</f>
        <v/>
      </c>
      <c r="AR120" s="135" t="str">
        <f>IF(AR119="","",VLOOKUP(AR119,シフト記号表!$C$6:$L$47,10,FALSE))</f>
        <v/>
      </c>
      <c r="AS120" s="136" t="str">
        <f>IF(AS119="","",VLOOKUP(AS119,シフト記号表!$C$6:$L$47,10,FALSE))</f>
        <v/>
      </c>
      <c r="AT120" s="136" t="str">
        <f>IF(AT119="","",VLOOKUP(AT119,シフト記号表!$C$6:$L$47,10,FALSE))</f>
        <v/>
      </c>
      <c r="AU120" s="136" t="str">
        <f>IF(AU119="","",VLOOKUP(AU119,シフト記号表!$C$6:$L$47,10,FALSE))</f>
        <v/>
      </c>
      <c r="AV120" s="136" t="str">
        <f>IF(AV119="","",VLOOKUP(AV119,シフト記号表!$C$6:$L$47,10,FALSE))</f>
        <v/>
      </c>
      <c r="AW120" s="136" t="str">
        <f>IF(AW119="","",VLOOKUP(AW119,シフト記号表!$C$6:$L$47,10,FALSE))</f>
        <v/>
      </c>
      <c r="AX120" s="137" t="str">
        <f>IF(AX119="","",VLOOKUP(AX119,シフト記号表!$C$6:$L$47,10,FALSE))</f>
        <v/>
      </c>
      <c r="AY120" s="135" t="str">
        <f>IF(AY119="","",VLOOKUP(AY119,シフト記号表!$C$6:$L$47,10,FALSE))</f>
        <v/>
      </c>
      <c r="AZ120" s="136" t="str">
        <f>IF(AZ119="","",VLOOKUP(AZ119,シフト記号表!$C$6:$L$47,10,FALSE))</f>
        <v/>
      </c>
      <c r="BA120" s="136"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6">
        <f>B119+1</f>
        <v>53</v>
      </c>
      <c r="C121" s="162"/>
      <c r="D121" s="163"/>
      <c r="E121" s="130"/>
      <c r="F121" s="131"/>
      <c r="G121" s="130"/>
      <c r="H121" s="131"/>
      <c r="I121" s="221"/>
      <c r="J121" s="222"/>
      <c r="K121" s="225"/>
      <c r="L121" s="226"/>
      <c r="M121" s="226"/>
      <c r="N121" s="163"/>
      <c r="O121" s="264"/>
      <c r="P121" s="265"/>
      <c r="Q121" s="265"/>
      <c r="R121" s="265"/>
      <c r="S121" s="266"/>
      <c r="T121" s="147" t="s">
        <v>18</v>
      </c>
      <c r="V121" s="98"/>
      <c r="W121" s="85"/>
      <c r="X121" s="86"/>
      <c r="Y121" s="86"/>
      <c r="Z121" s="86"/>
      <c r="AA121" s="86"/>
      <c r="AB121" s="86"/>
      <c r="AC121" s="87"/>
      <c r="AD121" s="85"/>
      <c r="AE121" s="86"/>
      <c r="AF121" s="86"/>
      <c r="AG121" s="86"/>
      <c r="AH121" s="86"/>
      <c r="AI121" s="86"/>
      <c r="AJ121" s="87"/>
      <c r="AK121" s="85"/>
      <c r="AL121" s="86"/>
      <c r="AM121" s="86"/>
      <c r="AN121" s="86"/>
      <c r="AO121" s="86"/>
      <c r="AP121" s="86"/>
      <c r="AQ121" s="87"/>
      <c r="AR121" s="85"/>
      <c r="AS121" s="86"/>
      <c r="AT121" s="86"/>
      <c r="AU121" s="86"/>
      <c r="AV121" s="86"/>
      <c r="AW121" s="86"/>
      <c r="AX121" s="87"/>
      <c r="AY121" s="85"/>
      <c r="AZ121" s="86"/>
      <c r="BA121" s="88"/>
      <c r="BB121" s="217"/>
      <c r="BC121" s="218"/>
      <c r="BD121" s="219"/>
      <c r="BE121" s="220"/>
      <c r="BF121" s="229"/>
      <c r="BG121" s="230"/>
      <c r="BH121" s="230"/>
      <c r="BI121" s="230"/>
      <c r="BJ121" s="231"/>
    </row>
    <row r="122" spans="2:62" ht="20.25" customHeight="1" x14ac:dyDescent="0.4">
      <c r="B122" s="307"/>
      <c r="C122" s="297"/>
      <c r="D122" s="298"/>
      <c r="E122" s="158"/>
      <c r="F122" s="159">
        <f>C121</f>
        <v>0</v>
      </c>
      <c r="G122" s="158"/>
      <c r="H122" s="159">
        <f>I121</f>
        <v>0</v>
      </c>
      <c r="I122" s="299"/>
      <c r="J122" s="300"/>
      <c r="K122" s="301"/>
      <c r="L122" s="302"/>
      <c r="M122" s="302"/>
      <c r="N122" s="298"/>
      <c r="O122" s="264"/>
      <c r="P122" s="265"/>
      <c r="Q122" s="265"/>
      <c r="R122" s="265"/>
      <c r="S122" s="266"/>
      <c r="T122" s="148" t="s">
        <v>210</v>
      </c>
      <c r="U122" s="99"/>
      <c r="V122" s="149"/>
      <c r="W122" s="135" t="str">
        <f>IF(W121="","",VLOOKUP(W121,シフト記号表!$C$6:$L$47,10,FALSE))</f>
        <v/>
      </c>
      <c r="X122" s="136" t="str">
        <f>IF(X121="","",VLOOKUP(X121,シフト記号表!$C$6:$L$47,10,FALSE))</f>
        <v/>
      </c>
      <c r="Y122" s="136" t="str">
        <f>IF(Y121="","",VLOOKUP(Y121,シフト記号表!$C$6:$L$47,10,FALSE))</f>
        <v/>
      </c>
      <c r="Z122" s="136" t="str">
        <f>IF(Z121="","",VLOOKUP(Z121,シフト記号表!$C$6:$L$47,10,FALSE))</f>
        <v/>
      </c>
      <c r="AA122" s="136" t="str">
        <f>IF(AA121="","",VLOOKUP(AA121,シフト記号表!$C$6:$L$47,10,FALSE))</f>
        <v/>
      </c>
      <c r="AB122" s="136" t="str">
        <f>IF(AB121="","",VLOOKUP(AB121,シフト記号表!$C$6:$L$47,10,FALSE))</f>
        <v/>
      </c>
      <c r="AC122" s="137" t="str">
        <f>IF(AC121="","",VLOOKUP(AC121,シフト記号表!$C$6:$L$47,10,FALSE))</f>
        <v/>
      </c>
      <c r="AD122" s="135" t="str">
        <f>IF(AD121="","",VLOOKUP(AD121,シフト記号表!$C$6:$L$47,10,FALSE))</f>
        <v/>
      </c>
      <c r="AE122" s="136" t="str">
        <f>IF(AE121="","",VLOOKUP(AE121,シフト記号表!$C$6:$L$47,10,FALSE))</f>
        <v/>
      </c>
      <c r="AF122" s="136" t="str">
        <f>IF(AF121="","",VLOOKUP(AF121,シフト記号表!$C$6:$L$47,10,FALSE))</f>
        <v/>
      </c>
      <c r="AG122" s="136" t="str">
        <f>IF(AG121="","",VLOOKUP(AG121,シフト記号表!$C$6:$L$47,10,FALSE))</f>
        <v/>
      </c>
      <c r="AH122" s="136" t="str">
        <f>IF(AH121="","",VLOOKUP(AH121,シフト記号表!$C$6:$L$47,10,FALSE))</f>
        <v/>
      </c>
      <c r="AI122" s="136" t="str">
        <f>IF(AI121="","",VLOOKUP(AI121,シフト記号表!$C$6:$L$47,10,FALSE))</f>
        <v/>
      </c>
      <c r="AJ122" s="137" t="str">
        <f>IF(AJ121="","",VLOOKUP(AJ121,シフト記号表!$C$6:$L$47,10,FALSE))</f>
        <v/>
      </c>
      <c r="AK122" s="135" t="str">
        <f>IF(AK121="","",VLOOKUP(AK121,シフト記号表!$C$6:$L$47,10,FALSE))</f>
        <v/>
      </c>
      <c r="AL122" s="136" t="str">
        <f>IF(AL121="","",VLOOKUP(AL121,シフト記号表!$C$6:$L$47,10,FALSE))</f>
        <v/>
      </c>
      <c r="AM122" s="136" t="str">
        <f>IF(AM121="","",VLOOKUP(AM121,シフト記号表!$C$6:$L$47,10,FALSE))</f>
        <v/>
      </c>
      <c r="AN122" s="136" t="str">
        <f>IF(AN121="","",VLOOKUP(AN121,シフト記号表!$C$6:$L$47,10,FALSE))</f>
        <v/>
      </c>
      <c r="AO122" s="136" t="str">
        <f>IF(AO121="","",VLOOKUP(AO121,シフト記号表!$C$6:$L$47,10,FALSE))</f>
        <v/>
      </c>
      <c r="AP122" s="136" t="str">
        <f>IF(AP121="","",VLOOKUP(AP121,シフト記号表!$C$6:$L$47,10,FALSE))</f>
        <v/>
      </c>
      <c r="AQ122" s="137" t="str">
        <f>IF(AQ121="","",VLOOKUP(AQ121,シフト記号表!$C$6:$L$47,10,FALSE))</f>
        <v/>
      </c>
      <c r="AR122" s="135" t="str">
        <f>IF(AR121="","",VLOOKUP(AR121,シフト記号表!$C$6:$L$47,10,FALSE))</f>
        <v/>
      </c>
      <c r="AS122" s="136" t="str">
        <f>IF(AS121="","",VLOOKUP(AS121,シフト記号表!$C$6:$L$47,10,FALSE))</f>
        <v/>
      </c>
      <c r="AT122" s="136" t="str">
        <f>IF(AT121="","",VLOOKUP(AT121,シフト記号表!$C$6:$L$47,10,FALSE))</f>
        <v/>
      </c>
      <c r="AU122" s="136" t="str">
        <f>IF(AU121="","",VLOOKUP(AU121,シフト記号表!$C$6:$L$47,10,FALSE))</f>
        <v/>
      </c>
      <c r="AV122" s="136" t="str">
        <f>IF(AV121="","",VLOOKUP(AV121,シフト記号表!$C$6:$L$47,10,FALSE))</f>
        <v/>
      </c>
      <c r="AW122" s="136" t="str">
        <f>IF(AW121="","",VLOOKUP(AW121,シフト記号表!$C$6:$L$47,10,FALSE))</f>
        <v/>
      </c>
      <c r="AX122" s="137" t="str">
        <f>IF(AX121="","",VLOOKUP(AX121,シフト記号表!$C$6:$L$47,10,FALSE))</f>
        <v/>
      </c>
      <c r="AY122" s="135" t="str">
        <f>IF(AY121="","",VLOOKUP(AY121,シフト記号表!$C$6:$L$47,10,FALSE))</f>
        <v/>
      </c>
      <c r="AZ122" s="136" t="str">
        <f>IF(AZ121="","",VLOOKUP(AZ121,シフト記号表!$C$6:$L$47,10,FALSE))</f>
        <v/>
      </c>
      <c r="BA122" s="136"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6">
        <f>B121+1</f>
        <v>54</v>
      </c>
      <c r="C123" s="162"/>
      <c r="D123" s="163"/>
      <c r="E123" s="130"/>
      <c r="F123" s="131"/>
      <c r="G123" s="130"/>
      <c r="H123" s="131"/>
      <c r="I123" s="221"/>
      <c r="J123" s="222"/>
      <c r="K123" s="225"/>
      <c r="L123" s="226"/>
      <c r="M123" s="226"/>
      <c r="N123" s="163"/>
      <c r="O123" s="264"/>
      <c r="P123" s="265"/>
      <c r="Q123" s="265"/>
      <c r="R123" s="265"/>
      <c r="S123" s="266"/>
      <c r="T123" s="147" t="s">
        <v>18</v>
      </c>
      <c r="V123" s="98"/>
      <c r="W123" s="85"/>
      <c r="X123" s="86"/>
      <c r="Y123" s="86"/>
      <c r="Z123" s="86"/>
      <c r="AA123" s="86"/>
      <c r="AB123" s="86"/>
      <c r="AC123" s="87"/>
      <c r="AD123" s="85"/>
      <c r="AE123" s="86"/>
      <c r="AF123" s="86"/>
      <c r="AG123" s="86"/>
      <c r="AH123" s="86"/>
      <c r="AI123" s="86"/>
      <c r="AJ123" s="87"/>
      <c r="AK123" s="85"/>
      <c r="AL123" s="86"/>
      <c r="AM123" s="86"/>
      <c r="AN123" s="86"/>
      <c r="AO123" s="86"/>
      <c r="AP123" s="86"/>
      <c r="AQ123" s="87"/>
      <c r="AR123" s="85"/>
      <c r="AS123" s="86"/>
      <c r="AT123" s="86"/>
      <c r="AU123" s="86"/>
      <c r="AV123" s="86"/>
      <c r="AW123" s="86"/>
      <c r="AX123" s="87"/>
      <c r="AY123" s="85"/>
      <c r="AZ123" s="86"/>
      <c r="BA123" s="88"/>
      <c r="BB123" s="217"/>
      <c r="BC123" s="218"/>
      <c r="BD123" s="219"/>
      <c r="BE123" s="220"/>
      <c r="BF123" s="229"/>
      <c r="BG123" s="230"/>
      <c r="BH123" s="230"/>
      <c r="BI123" s="230"/>
      <c r="BJ123" s="231"/>
    </row>
    <row r="124" spans="2:62" ht="20.25" customHeight="1" x14ac:dyDescent="0.4">
      <c r="B124" s="307"/>
      <c r="C124" s="297"/>
      <c r="D124" s="298"/>
      <c r="E124" s="158"/>
      <c r="F124" s="159">
        <f>C123</f>
        <v>0</v>
      </c>
      <c r="G124" s="158"/>
      <c r="H124" s="159">
        <f>I123</f>
        <v>0</v>
      </c>
      <c r="I124" s="299"/>
      <c r="J124" s="300"/>
      <c r="K124" s="301"/>
      <c r="L124" s="302"/>
      <c r="M124" s="302"/>
      <c r="N124" s="298"/>
      <c r="O124" s="264"/>
      <c r="P124" s="265"/>
      <c r="Q124" s="265"/>
      <c r="R124" s="265"/>
      <c r="S124" s="266"/>
      <c r="T124" s="148" t="s">
        <v>210</v>
      </c>
      <c r="U124" s="99"/>
      <c r="V124" s="149"/>
      <c r="W124" s="135" t="str">
        <f>IF(W123="","",VLOOKUP(W123,シフト記号表!$C$6:$L$47,10,FALSE))</f>
        <v/>
      </c>
      <c r="X124" s="136" t="str">
        <f>IF(X123="","",VLOOKUP(X123,シフト記号表!$C$6:$L$47,10,FALSE))</f>
        <v/>
      </c>
      <c r="Y124" s="136" t="str">
        <f>IF(Y123="","",VLOOKUP(Y123,シフト記号表!$C$6:$L$47,10,FALSE))</f>
        <v/>
      </c>
      <c r="Z124" s="136" t="str">
        <f>IF(Z123="","",VLOOKUP(Z123,シフト記号表!$C$6:$L$47,10,FALSE))</f>
        <v/>
      </c>
      <c r="AA124" s="136" t="str">
        <f>IF(AA123="","",VLOOKUP(AA123,シフト記号表!$C$6:$L$47,10,FALSE))</f>
        <v/>
      </c>
      <c r="AB124" s="136" t="str">
        <f>IF(AB123="","",VLOOKUP(AB123,シフト記号表!$C$6:$L$47,10,FALSE))</f>
        <v/>
      </c>
      <c r="AC124" s="137" t="str">
        <f>IF(AC123="","",VLOOKUP(AC123,シフト記号表!$C$6:$L$47,10,FALSE))</f>
        <v/>
      </c>
      <c r="AD124" s="135" t="str">
        <f>IF(AD123="","",VLOOKUP(AD123,シフト記号表!$C$6:$L$47,10,FALSE))</f>
        <v/>
      </c>
      <c r="AE124" s="136" t="str">
        <f>IF(AE123="","",VLOOKUP(AE123,シフト記号表!$C$6:$L$47,10,FALSE))</f>
        <v/>
      </c>
      <c r="AF124" s="136" t="str">
        <f>IF(AF123="","",VLOOKUP(AF123,シフト記号表!$C$6:$L$47,10,FALSE))</f>
        <v/>
      </c>
      <c r="AG124" s="136" t="str">
        <f>IF(AG123="","",VLOOKUP(AG123,シフト記号表!$C$6:$L$47,10,FALSE))</f>
        <v/>
      </c>
      <c r="AH124" s="136" t="str">
        <f>IF(AH123="","",VLOOKUP(AH123,シフト記号表!$C$6:$L$47,10,FALSE))</f>
        <v/>
      </c>
      <c r="AI124" s="136" t="str">
        <f>IF(AI123="","",VLOOKUP(AI123,シフト記号表!$C$6:$L$47,10,FALSE))</f>
        <v/>
      </c>
      <c r="AJ124" s="137" t="str">
        <f>IF(AJ123="","",VLOOKUP(AJ123,シフト記号表!$C$6:$L$47,10,FALSE))</f>
        <v/>
      </c>
      <c r="AK124" s="135" t="str">
        <f>IF(AK123="","",VLOOKUP(AK123,シフト記号表!$C$6:$L$47,10,FALSE))</f>
        <v/>
      </c>
      <c r="AL124" s="136" t="str">
        <f>IF(AL123="","",VLOOKUP(AL123,シフト記号表!$C$6:$L$47,10,FALSE))</f>
        <v/>
      </c>
      <c r="AM124" s="136" t="str">
        <f>IF(AM123="","",VLOOKUP(AM123,シフト記号表!$C$6:$L$47,10,FALSE))</f>
        <v/>
      </c>
      <c r="AN124" s="136" t="str">
        <f>IF(AN123="","",VLOOKUP(AN123,シフト記号表!$C$6:$L$47,10,FALSE))</f>
        <v/>
      </c>
      <c r="AO124" s="136" t="str">
        <f>IF(AO123="","",VLOOKUP(AO123,シフト記号表!$C$6:$L$47,10,FALSE))</f>
        <v/>
      </c>
      <c r="AP124" s="136" t="str">
        <f>IF(AP123="","",VLOOKUP(AP123,シフト記号表!$C$6:$L$47,10,FALSE))</f>
        <v/>
      </c>
      <c r="AQ124" s="137" t="str">
        <f>IF(AQ123="","",VLOOKUP(AQ123,シフト記号表!$C$6:$L$47,10,FALSE))</f>
        <v/>
      </c>
      <c r="AR124" s="135" t="str">
        <f>IF(AR123="","",VLOOKUP(AR123,シフト記号表!$C$6:$L$47,10,FALSE))</f>
        <v/>
      </c>
      <c r="AS124" s="136" t="str">
        <f>IF(AS123="","",VLOOKUP(AS123,シフト記号表!$C$6:$L$47,10,FALSE))</f>
        <v/>
      </c>
      <c r="AT124" s="136" t="str">
        <f>IF(AT123="","",VLOOKUP(AT123,シフト記号表!$C$6:$L$47,10,FALSE))</f>
        <v/>
      </c>
      <c r="AU124" s="136" t="str">
        <f>IF(AU123="","",VLOOKUP(AU123,シフト記号表!$C$6:$L$47,10,FALSE))</f>
        <v/>
      </c>
      <c r="AV124" s="136" t="str">
        <f>IF(AV123="","",VLOOKUP(AV123,シフト記号表!$C$6:$L$47,10,FALSE))</f>
        <v/>
      </c>
      <c r="AW124" s="136" t="str">
        <f>IF(AW123="","",VLOOKUP(AW123,シフト記号表!$C$6:$L$47,10,FALSE))</f>
        <v/>
      </c>
      <c r="AX124" s="137" t="str">
        <f>IF(AX123="","",VLOOKUP(AX123,シフト記号表!$C$6:$L$47,10,FALSE))</f>
        <v/>
      </c>
      <c r="AY124" s="135" t="str">
        <f>IF(AY123="","",VLOOKUP(AY123,シフト記号表!$C$6:$L$47,10,FALSE))</f>
        <v/>
      </c>
      <c r="AZ124" s="136" t="str">
        <f>IF(AZ123="","",VLOOKUP(AZ123,シフト記号表!$C$6:$L$47,10,FALSE))</f>
        <v/>
      </c>
      <c r="BA124" s="136"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6">
        <f>B123+1</f>
        <v>55</v>
      </c>
      <c r="C125" s="162"/>
      <c r="D125" s="163"/>
      <c r="E125" s="130"/>
      <c r="F125" s="131"/>
      <c r="G125" s="130"/>
      <c r="H125" s="131"/>
      <c r="I125" s="221"/>
      <c r="J125" s="222"/>
      <c r="K125" s="225"/>
      <c r="L125" s="226"/>
      <c r="M125" s="226"/>
      <c r="N125" s="163"/>
      <c r="O125" s="264"/>
      <c r="P125" s="265"/>
      <c r="Q125" s="265"/>
      <c r="R125" s="265"/>
      <c r="S125" s="266"/>
      <c r="T125" s="147" t="s">
        <v>18</v>
      </c>
      <c r="V125" s="98"/>
      <c r="W125" s="85"/>
      <c r="X125" s="86"/>
      <c r="Y125" s="86"/>
      <c r="Z125" s="86"/>
      <c r="AA125" s="86"/>
      <c r="AB125" s="86"/>
      <c r="AC125" s="87"/>
      <c r="AD125" s="85"/>
      <c r="AE125" s="86"/>
      <c r="AF125" s="86"/>
      <c r="AG125" s="86"/>
      <c r="AH125" s="86"/>
      <c r="AI125" s="86"/>
      <c r="AJ125" s="87"/>
      <c r="AK125" s="85"/>
      <c r="AL125" s="86"/>
      <c r="AM125" s="86"/>
      <c r="AN125" s="86"/>
      <c r="AO125" s="86"/>
      <c r="AP125" s="86"/>
      <c r="AQ125" s="87"/>
      <c r="AR125" s="85"/>
      <c r="AS125" s="86"/>
      <c r="AT125" s="86"/>
      <c r="AU125" s="86"/>
      <c r="AV125" s="86"/>
      <c r="AW125" s="86"/>
      <c r="AX125" s="87"/>
      <c r="AY125" s="85"/>
      <c r="AZ125" s="86"/>
      <c r="BA125" s="88"/>
      <c r="BB125" s="217"/>
      <c r="BC125" s="218"/>
      <c r="BD125" s="219"/>
      <c r="BE125" s="220"/>
      <c r="BF125" s="229"/>
      <c r="BG125" s="230"/>
      <c r="BH125" s="230"/>
      <c r="BI125" s="230"/>
      <c r="BJ125" s="231"/>
    </row>
    <row r="126" spans="2:62" ht="20.25" customHeight="1" x14ac:dyDescent="0.4">
      <c r="B126" s="307"/>
      <c r="C126" s="297"/>
      <c r="D126" s="298"/>
      <c r="E126" s="158"/>
      <c r="F126" s="159">
        <f>C125</f>
        <v>0</v>
      </c>
      <c r="G126" s="158"/>
      <c r="H126" s="159">
        <f>I125</f>
        <v>0</v>
      </c>
      <c r="I126" s="299"/>
      <c r="J126" s="300"/>
      <c r="K126" s="301"/>
      <c r="L126" s="302"/>
      <c r="M126" s="302"/>
      <c r="N126" s="298"/>
      <c r="O126" s="264"/>
      <c r="P126" s="265"/>
      <c r="Q126" s="265"/>
      <c r="R126" s="265"/>
      <c r="S126" s="266"/>
      <c r="T126" s="148" t="s">
        <v>210</v>
      </c>
      <c r="U126" s="99"/>
      <c r="V126" s="149"/>
      <c r="W126" s="135" t="str">
        <f>IF(W125="","",VLOOKUP(W125,シフト記号表!$C$6:$L$47,10,FALSE))</f>
        <v/>
      </c>
      <c r="X126" s="136" t="str">
        <f>IF(X125="","",VLOOKUP(X125,シフト記号表!$C$6:$L$47,10,FALSE))</f>
        <v/>
      </c>
      <c r="Y126" s="136" t="str">
        <f>IF(Y125="","",VLOOKUP(Y125,シフト記号表!$C$6:$L$47,10,FALSE))</f>
        <v/>
      </c>
      <c r="Z126" s="136" t="str">
        <f>IF(Z125="","",VLOOKUP(Z125,シフト記号表!$C$6:$L$47,10,FALSE))</f>
        <v/>
      </c>
      <c r="AA126" s="136" t="str">
        <f>IF(AA125="","",VLOOKUP(AA125,シフト記号表!$C$6:$L$47,10,FALSE))</f>
        <v/>
      </c>
      <c r="AB126" s="136" t="str">
        <f>IF(AB125="","",VLOOKUP(AB125,シフト記号表!$C$6:$L$47,10,FALSE))</f>
        <v/>
      </c>
      <c r="AC126" s="137" t="str">
        <f>IF(AC125="","",VLOOKUP(AC125,シフト記号表!$C$6:$L$47,10,FALSE))</f>
        <v/>
      </c>
      <c r="AD126" s="135" t="str">
        <f>IF(AD125="","",VLOOKUP(AD125,シフト記号表!$C$6:$L$47,10,FALSE))</f>
        <v/>
      </c>
      <c r="AE126" s="136" t="str">
        <f>IF(AE125="","",VLOOKUP(AE125,シフト記号表!$C$6:$L$47,10,FALSE))</f>
        <v/>
      </c>
      <c r="AF126" s="136" t="str">
        <f>IF(AF125="","",VLOOKUP(AF125,シフト記号表!$C$6:$L$47,10,FALSE))</f>
        <v/>
      </c>
      <c r="AG126" s="136" t="str">
        <f>IF(AG125="","",VLOOKUP(AG125,シフト記号表!$C$6:$L$47,10,FALSE))</f>
        <v/>
      </c>
      <c r="AH126" s="136" t="str">
        <f>IF(AH125="","",VLOOKUP(AH125,シフト記号表!$C$6:$L$47,10,FALSE))</f>
        <v/>
      </c>
      <c r="AI126" s="136" t="str">
        <f>IF(AI125="","",VLOOKUP(AI125,シフト記号表!$C$6:$L$47,10,FALSE))</f>
        <v/>
      </c>
      <c r="AJ126" s="137" t="str">
        <f>IF(AJ125="","",VLOOKUP(AJ125,シフト記号表!$C$6:$L$47,10,FALSE))</f>
        <v/>
      </c>
      <c r="AK126" s="135" t="str">
        <f>IF(AK125="","",VLOOKUP(AK125,シフト記号表!$C$6:$L$47,10,FALSE))</f>
        <v/>
      </c>
      <c r="AL126" s="136" t="str">
        <f>IF(AL125="","",VLOOKUP(AL125,シフト記号表!$C$6:$L$47,10,FALSE))</f>
        <v/>
      </c>
      <c r="AM126" s="136" t="str">
        <f>IF(AM125="","",VLOOKUP(AM125,シフト記号表!$C$6:$L$47,10,FALSE))</f>
        <v/>
      </c>
      <c r="AN126" s="136" t="str">
        <f>IF(AN125="","",VLOOKUP(AN125,シフト記号表!$C$6:$L$47,10,FALSE))</f>
        <v/>
      </c>
      <c r="AO126" s="136" t="str">
        <f>IF(AO125="","",VLOOKUP(AO125,シフト記号表!$C$6:$L$47,10,FALSE))</f>
        <v/>
      </c>
      <c r="AP126" s="136" t="str">
        <f>IF(AP125="","",VLOOKUP(AP125,シフト記号表!$C$6:$L$47,10,FALSE))</f>
        <v/>
      </c>
      <c r="AQ126" s="137" t="str">
        <f>IF(AQ125="","",VLOOKUP(AQ125,シフト記号表!$C$6:$L$47,10,FALSE))</f>
        <v/>
      </c>
      <c r="AR126" s="135" t="str">
        <f>IF(AR125="","",VLOOKUP(AR125,シフト記号表!$C$6:$L$47,10,FALSE))</f>
        <v/>
      </c>
      <c r="AS126" s="136" t="str">
        <f>IF(AS125="","",VLOOKUP(AS125,シフト記号表!$C$6:$L$47,10,FALSE))</f>
        <v/>
      </c>
      <c r="AT126" s="136" t="str">
        <f>IF(AT125="","",VLOOKUP(AT125,シフト記号表!$C$6:$L$47,10,FALSE))</f>
        <v/>
      </c>
      <c r="AU126" s="136" t="str">
        <f>IF(AU125="","",VLOOKUP(AU125,シフト記号表!$C$6:$L$47,10,FALSE))</f>
        <v/>
      </c>
      <c r="AV126" s="136" t="str">
        <f>IF(AV125="","",VLOOKUP(AV125,シフト記号表!$C$6:$L$47,10,FALSE))</f>
        <v/>
      </c>
      <c r="AW126" s="136" t="str">
        <f>IF(AW125="","",VLOOKUP(AW125,シフト記号表!$C$6:$L$47,10,FALSE))</f>
        <v/>
      </c>
      <c r="AX126" s="137" t="str">
        <f>IF(AX125="","",VLOOKUP(AX125,シフト記号表!$C$6:$L$47,10,FALSE))</f>
        <v/>
      </c>
      <c r="AY126" s="135" t="str">
        <f>IF(AY125="","",VLOOKUP(AY125,シフト記号表!$C$6:$L$47,10,FALSE))</f>
        <v/>
      </c>
      <c r="AZ126" s="136" t="str">
        <f>IF(AZ125="","",VLOOKUP(AZ125,シフト記号表!$C$6:$L$47,10,FALSE))</f>
        <v/>
      </c>
      <c r="BA126" s="136"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6">
        <f>B125+1</f>
        <v>56</v>
      </c>
      <c r="C127" s="162"/>
      <c r="D127" s="163"/>
      <c r="E127" s="130"/>
      <c r="F127" s="131"/>
      <c r="G127" s="130"/>
      <c r="H127" s="131"/>
      <c r="I127" s="221"/>
      <c r="J127" s="222"/>
      <c r="K127" s="225"/>
      <c r="L127" s="226"/>
      <c r="M127" s="226"/>
      <c r="N127" s="163"/>
      <c r="O127" s="264"/>
      <c r="P127" s="265"/>
      <c r="Q127" s="265"/>
      <c r="R127" s="265"/>
      <c r="S127" s="266"/>
      <c r="T127" s="147" t="s">
        <v>18</v>
      </c>
      <c r="V127" s="98"/>
      <c r="W127" s="85"/>
      <c r="X127" s="86"/>
      <c r="Y127" s="86"/>
      <c r="Z127" s="86"/>
      <c r="AA127" s="86"/>
      <c r="AB127" s="86"/>
      <c r="AC127" s="87"/>
      <c r="AD127" s="85"/>
      <c r="AE127" s="86"/>
      <c r="AF127" s="86"/>
      <c r="AG127" s="86"/>
      <c r="AH127" s="86"/>
      <c r="AI127" s="86"/>
      <c r="AJ127" s="87"/>
      <c r="AK127" s="85"/>
      <c r="AL127" s="86"/>
      <c r="AM127" s="86"/>
      <c r="AN127" s="86"/>
      <c r="AO127" s="86"/>
      <c r="AP127" s="86"/>
      <c r="AQ127" s="87"/>
      <c r="AR127" s="85"/>
      <c r="AS127" s="86"/>
      <c r="AT127" s="86"/>
      <c r="AU127" s="86"/>
      <c r="AV127" s="86"/>
      <c r="AW127" s="86"/>
      <c r="AX127" s="87"/>
      <c r="AY127" s="85"/>
      <c r="AZ127" s="86"/>
      <c r="BA127" s="88"/>
      <c r="BB127" s="217"/>
      <c r="BC127" s="218"/>
      <c r="BD127" s="219"/>
      <c r="BE127" s="220"/>
      <c r="BF127" s="229"/>
      <c r="BG127" s="230"/>
      <c r="BH127" s="230"/>
      <c r="BI127" s="230"/>
      <c r="BJ127" s="231"/>
    </row>
    <row r="128" spans="2:62" ht="20.25" customHeight="1" x14ac:dyDescent="0.4">
      <c r="B128" s="307"/>
      <c r="C128" s="297"/>
      <c r="D128" s="298"/>
      <c r="E128" s="158"/>
      <c r="F128" s="159">
        <f>C127</f>
        <v>0</v>
      </c>
      <c r="G128" s="158"/>
      <c r="H128" s="159">
        <f>I127</f>
        <v>0</v>
      </c>
      <c r="I128" s="299"/>
      <c r="J128" s="300"/>
      <c r="K128" s="301"/>
      <c r="L128" s="302"/>
      <c r="M128" s="302"/>
      <c r="N128" s="298"/>
      <c r="O128" s="264"/>
      <c r="P128" s="265"/>
      <c r="Q128" s="265"/>
      <c r="R128" s="265"/>
      <c r="S128" s="266"/>
      <c r="T128" s="148" t="s">
        <v>210</v>
      </c>
      <c r="U128" s="99"/>
      <c r="V128" s="149"/>
      <c r="W128" s="135" t="str">
        <f>IF(W127="","",VLOOKUP(W127,シフト記号表!$C$6:$L$47,10,FALSE))</f>
        <v/>
      </c>
      <c r="X128" s="136" t="str">
        <f>IF(X127="","",VLOOKUP(X127,シフト記号表!$C$6:$L$47,10,FALSE))</f>
        <v/>
      </c>
      <c r="Y128" s="136" t="str">
        <f>IF(Y127="","",VLOOKUP(Y127,シフト記号表!$C$6:$L$47,10,FALSE))</f>
        <v/>
      </c>
      <c r="Z128" s="136" t="str">
        <f>IF(Z127="","",VLOOKUP(Z127,シフト記号表!$C$6:$L$47,10,FALSE))</f>
        <v/>
      </c>
      <c r="AA128" s="136" t="str">
        <f>IF(AA127="","",VLOOKUP(AA127,シフト記号表!$C$6:$L$47,10,FALSE))</f>
        <v/>
      </c>
      <c r="AB128" s="136" t="str">
        <f>IF(AB127="","",VLOOKUP(AB127,シフト記号表!$C$6:$L$47,10,FALSE))</f>
        <v/>
      </c>
      <c r="AC128" s="137" t="str">
        <f>IF(AC127="","",VLOOKUP(AC127,シフト記号表!$C$6:$L$47,10,FALSE))</f>
        <v/>
      </c>
      <c r="AD128" s="135" t="str">
        <f>IF(AD127="","",VLOOKUP(AD127,シフト記号表!$C$6:$L$47,10,FALSE))</f>
        <v/>
      </c>
      <c r="AE128" s="136" t="str">
        <f>IF(AE127="","",VLOOKUP(AE127,シフト記号表!$C$6:$L$47,10,FALSE))</f>
        <v/>
      </c>
      <c r="AF128" s="136" t="str">
        <f>IF(AF127="","",VLOOKUP(AF127,シフト記号表!$C$6:$L$47,10,FALSE))</f>
        <v/>
      </c>
      <c r="AG128" s="136" t="str">
        <f>IF(AG127="","",VLOOKUP(AG127,シフト記号表!$C$6:$L$47,10,FALSE))</f>
        <v/>
      </c>
      <c r="AH128" s="136" t="str">
        <f>IF(AH127="","",VLOOKUP(AH127,シフト記号表!$C$6:$L$47,10,FALSE))</f>
        <v/>
      </c>
      <c r="AI128" s="136" t="str">
        <f>IF(AI127="","",VLOOKUP(AI127,シフト記号表!$C$6:$L$47,10,FALSE))</f>
        <v/>
      </c>
      <c r="AJ128" s="137" t="str">
        <f>IF(AJ127="","",VLOOKUP(AJ127,シフト記号表!$C$6:$L$47,10,FALSE))</f>
        <v/>
      </c>
      <c r="AK128" s="135" t="str">
        <f>IF(AK127="","",VLOOKUP(AK127,シフト記号表!$C$6:$L$47,10,FALSE))</f>
        <v/>
      </c>
      <c r="AL128" s="136" t="str">
        <f>IF(AL127="","",VLOOKUP(AL127,シフト記号表!$C$6:$L$47,10,FALSE))</f>
        <v/>
      </c>
      <c r="AM128" s="136" t="str">
        <f>IF(AM127="","",VLOOKUP(AM127,シフト記号表!$C$6:$L$47,10,FALSE))</f>
        <v/>
      </c>
      <c r="AN128" s="136" t="str">
        <f>IF(AN127="","",VLOOKUP(AN127,シフト記号表!$C$6:$L$47,10,FALSE))</f>
        <v/>
      </c>
      <c r="AO128" s="136" t="str">
        <f>IF(AO127="","",VLOOKUP(AO127,シフト記号表!$C$6:$L$47,10,FALSE))</f>
        <v/>
      </c>
      <c r="AP128" s="136" t="str">
        <f>IF(AP127="","",VLOOKUP(AP127,シフト記号表!$C$6:$L$47,10,FALSE))</f>
        <v/>
      </c>
      <c r="AQ128" s="137" t="str">
        <f>IF(AQ127="","",VLOOKUP(AQ127,シフト記号表!$C$6:$L$47,10,FALSE))</f>
        <v/>
      </c>
      <c r="AR128" s="135" t="str">
        <f>IF(AR127="","",VLOOKUP(AR127,シフト記号表!$C$6:$L$47,10,FALSE))</f>
        <v/>
      </c>
      <c r="AS128" s="136" t="str">
        <f>IF(AS127="","",VLOOKUP(AS127,シフト記号表!$C$6:$L$47,10,FALSE))</f>
        <v/>
      </c>
      <c r="AT128" s="136" t="str">
        <f>IF(AT127="","",VLOOKUP(AT127,シフト記号表!$C$6:$L$47,10,FALSE))</f>
        <v/>
      </c>
      <c r="AU128" s="136" t="str">
        <f>IF(AU127="","",VLOOKUP(AU127,シフト記号表!$C$6:$L$47,10,FALSE))</f>
        <v/>
      </c>
      <c r="AV128" s="136" t="str">
        <f>IF(AV127="","",VLOOKUP(AV127,シフト記号表!$C$6:$L$47,10,FALSE))</f>
        <v/>
      </c>
      <c r="AW128" s="136" t="str">
        <f>IF(AW127="","",VLOOKUP(AW127,シフト記号表!$C$6:$L$47,10,FALSE))</f>
        <v/>
      </c>
      <c r="AX128" s="137" t="str">
        <f>IF(AX127="","",VLOOKUP(AX127,シフト記号表!$C$6:$L$47,10,FALSE))</f>
        <v/>
      </c>
      <c r="AY128" s="135" t="str">
        <f>IF(AY127="","",VLOOKUP(AY127,シフト記号表!$C$6:$L$47,10,FALSE))</f>
        <v/>
      </c>
      <c r="AZ128" s="136" t="str">
        <f>IF(AZ127="","",VLOOKUP(AZ127,シフト記号表!$C$6:$L$47,10,FALSE))</f>
        <v/>
      </c>
      <c r="BA128" s="136"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6">
        <f>B127+1</f>
        <v>57</v>
      </c>
      <c r="C129" s="162"/>
      <c r="D129" s="163"/>
      <c r="E129" s="130"/>
      <c r="F129" s="131"/>
      <c r="G129" s="130"/>
      <c r="H129" s="131"/>
      <c r="I129" s="221"/>
      <c r="J129" s="222"/>
      <c r="K129" s="225"/>
      <c r="L129" s="226"/>
      <c r="M129" s="226"/>
      <c r="N129" s="163"/>
      <c r="O129" s="264"/>
      <c r="P129" s="265"/>
      <c r="Q129" s="265"/>
      <c r="R129" s="265"/>
      <c r="S129" s="266"/>
      <c r="T129" s="147" t="s">
        <v>18</v>
      </c>
      <c r="V129" s="98"/>
      <c r="W129" s="85"/>
      <c r="X129" s="86"/>
      <c r="Y129" s="86"/>
      <c r="Z129" s="86"/>
      <c r="AA129" s="86"/>
      <c r="AB129" s="86"/>
      <c r="AC129" s="87"/>
      <c r="AD129" s="85"/>
      <c r="AE129" s="86"/>
      <c r="AF129" s="86"/>
      <c r="AG129" s="86"/>
      <c r="AH129" s="86"/>
      <c r="AI129" s="86"/>
      <c r="AJ129" s="87"/>
      <c r="AK129" s="85"/>
      <c r="AL129" s="86"/>
      <c r="AM129" s="86"/>
      <c r="AN129" s="86"/>
      <c r="AO129" s="86"/>
      <c r="AP129" s="86"/>
      <c r="AQ129" s="87"/>
      <c r="AR129" s="85"/>
      <c r="AS129" s="86"/>
      <c r="AT129" s="86"/>
      <c r="AU129" s="86"/>
      <c r="AV129" s="86"/>
      <c r="AW129" s="86"/>
      <c r="AX129" s="87"/>
      <c r="AY129" s="85"/>
      <c r="AZ129" s="86"/>
      <c r="BA129" s="88"/>
      <c r="BB129" s="217"/>
      <c r="BC129" s="218"/>
      <c r="BD129" s="219"/>
      <c r="BE129" s="220"/>
      <c r="BF129" s="229"/>
      <c r="BG129" s="230"/>
      <c r="BH129" s="230"/>
      <c r="BI129" s="230"/>
      <c r="BJ129" s="231"/>
    </row>
    <row r="130" spans="2:62" ht="20.25" customHeight="1" x14ac:dyDescent="0.4">
      <c r="B130" s="307"/>
      <c r="C130" s="297"/>
      <c r="D130" s="298"/>
      <c r="E130" s="158"/>
      <c r="F130" s="159">
        <f>C129</f>
        <v>0</v>
      </c>
      <c r="G130" s="158"/>
      <c r="H130" s="159">
        <f>I129</f>
        <v>0</v>
      </c>
      <c r="I130" s="299"/>
      <c r="J130" s="300"/>
      <c r="K130" s="301"/>
      <c r="L130" s="302"/>
      <c r="M130" s="302"/>
      <c r="N130" s="298"/>
      <c r="O130" s="264"/>
      <c r="P130" s="265"/>
      <c r="Q130" s="265"/>
      <c r="R130" s="265"/>
      <c r="S130" s="266"/>
      <c r="T130" s="148" t="s">
        <v>210</v>
      </c>
      <c r="U130" s="99"/>
      <c r="V130" s="149"/>
      <c r="W130" s="135" t="str">
        <f>IF(W129="","",VLOOKUP(W129,シフト記号表!$C$6:$L$47,10,FALSE))</f>
        <v/>
      </c>
      <c r="X130" s="136" t="str">
        <f>IF(X129="","",VLOOKUP(X129,シフト記号表!$C$6:$L$47,10,FALSE))</f>
        <v/>
      </c>
      <c r="Y130" s="136" t="str">
        <f>IF(Y129="","",VLOOKUP(Y129,シフト記号表!$C$6:$L$47,10,FALSE))</f>
        <v/>
      </c>
      <c r="Z130" s="136" t="str">
        <f>IF(Z129="","",VLOOKUP(Z129,シフト記号表!$C$6:$L$47,10,FALSE))</f>
        <v/>
      </c>
      <c r="AA130" s="136" t="str">
        <f>IF(AA129="","",VLOOKUP(AA129,シフト記号表!$C$6:$L$47,10,FALSE))</f>
        <v/>
      </c>
      <c r="AB130" s="136" t="str">
        <f>IF(AB129="","",VLOOKUP(AB129,シフト記号表!$C$6:$L$47,10,FALSE))</f>
        <v/>
      </c>
      <c r="AC130" s="137" t="str">
        <f>IF(AC129="","",VLOOKUP(AC129,シフト記号表!$C$6:$L$47,10,FALSE))</f>
        <v/>
      </c>
      <c r="AD130" s="135" t="str">
        <f>IF(AD129="","",VLOOKUP(AD129,シフト記号表!$C$6:$L$47,10,FALSE))</f>
        <v/>
      </c>
      <c r="AE130" s="136" t="str">
        <f>IF(AE129="","",VLOOKUP(AE129,シフト記号表!$C$6:$L$47,10,FALSE))</f>
        <v/>
      </c>
      <c r="AF130" s="136" t="str">
        <f>IF(AF129="","",VLOOKUP(AF129,シフト記号表!$C$6:$L$47,10,FALSE))</f>
        <v/>
      </c>
      <c r="AG130" s="136" t="str">
        <f>IF(AG129="","",VLOOKUP(AG129,シフト記号表!$C$6:$L$47,10,FALSE))</f>
        <v/>
      </c>
      <c r="AH130" s="136" t="str">
        <f>IF(AH129="","",VLOOKUP(AH129,シフト記号表!$C$6:$L$47,10,FALSE))</f>
        <v/>
      </c>
      <c r="AI130" s="136" t="str">
        <f>IF(AI129="","",VLOOKUP(AI129,シフト記号表!$C$6:$L$47,10,FALSE))</f>
        <v/>
      </c>
      <c r="AJ130" s="137" t="str">
        <f>IF(AJ129="","",VLOOKUP(AJ129,シフト記号表!$C$6:$L$47,10,FALSE))</f>
        <v/>
      </c>
      <c r="AK130" s="135" t="str">
        <f>IF(AK129="","",VLOOKUP(AK129,シフト記号表!$C$6:$L$47,10,FALSE))</f>
        <v/>
      </c>
      <c r="AL130" s="136" t="str">
        <f>IF(AL129="","",VLOOKUP(AL129,シフト記号表!$C$6:$L$47,10,FALSE))</f>
        <v/>
      </c>
      <c r="AM130" s="136" t="str">
        <f>IF(AM129="","",VLOOKUP(AM129,シフト記号表!$C$6:$L$47,10,FALSE))</f>
        <v/>
      </c>
      <c r="AN130" s="136" t="str">
        <f>IF(AN129="","",VLOOKUP(AN129,シフト記号表!$C$6:$L$47,10,FALSE))</f>
        <v/>
      </c>
      <c r="AO130" s="136" t="str">
        <f>IF(AO129="","",VLOOKUP(AO129,シフト記号表!$C$6:$L$47,10,FALSE))</f>
        <v/>
      </c>
      <c r="AP130" s="136" t="str">
        <f>IF(AP129="","",VLOOKUP(AP129,シフト記号表!$C$6:$L$47,10,FALSE))</f>
        <v/>
      </c>
      <c r="AQ130" s="137" t="str">
        <f>IF(AQ129="","",VLOOKUP(AQ129,シフト記号表!$C$6:$L$47,10,FALSE))</f>
        <v/>
      </c>
      <c r="AR130" s="135" t="str">
        <f>IF(AR129="","",VLOOKUP(AR129,シフト記号表!$C$6:$L$47,10,FALSE))</f>
        <v/>
      </c>
      <c r="AS130" s="136" t="str">
        <f>IF(AS129="","",VLOOKUP(AS129,シフト記号表!$C$6:$L$47,10,FALSE))</f>
        <v/>
      </c>
      <c r="AT130" s="136" t="str">
        <f>IF(AT129="","",VLOOKUP(AT129,シフト記号表!$C$6:$L$47,10,FALSE))</f>
        <v/>
      </c>
      <c r="AU130" s="136" t="str">
        <f>IF(AU129="","",VLOOKUP(AU129,シフト記号表!$C$6:$L$47,10,FALSE))</f>
        <v/>
      </c>
      <c r="AV130" s="136" t="str">
        <f>IF(AV129="","",VLOOKUP(AV129,シフト記号表!$C$6:$L$47,10,FALSE))</f>
        <v/>
      </c>
      <c r="AW130" s="136" t="str">
        <f>IF(AW129="","",VLOOKUP(AW129,シフト記号表!$C$6:$L$47,10,FALSE))</f>
        <v/>
      </c>
      <c r="AX130" s="137" t="str">
        <f>IF(AX129="","",VLOOKUP(AX129,シフト記号表!$C$6:$L$47,10,FALSE))</f>
        <v/>
      </c>
      <c r="AY130" s="135" t="str">
        <f>IF(AY129="","",VLOOKUP(AY129,シフト記号表!$C$6:$L$47,10,FALSE))</f>
        <v/>
      </c>
      <c r="AZ130" s="136" t="str">
        <f>IF(AZ129="","",VLOOKUP(AZ129,シフト記号表!$C$6:$L$47,10,FALSE))</f>
        <v/>
      </c>
      <c r="BA130" s="136"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6">
        <f>B129+1</f>
        <v>58</v>
      </c>
      <c r="C131" s="162"/>
      <c r="D131" s="163"/>
      <c r="E131" s="130"/>
      <c r="F131" s="131"/>
      <c r="G131" s="130"/>
      <c r="H131" s="131"/>
      <c r="I131" s="221"/>
      <c r="J131" s="222"/>
      <c r="K131" s="225"/>
      <c r="L131" s="226"/>
      <c r="M131" s="226"/>
      <c r="N131" s="163"/>
      <c r="O131" s="264"/>
      <c r="P131" s="265"/>
      <c r="Q131" s="265"/>
      <c r="R131" s="265"/>
      <c r="S131" s="266"/>
      <c r="T131" s="147" t="s">
        <v>18</v>
      </c>
      <c r="V131" s="98"/>
      <c r="W131" s="85"/>
      <c r="X131" s="86"/>
      <c r="Y131" s="86"/>
      <c r="Z131" s="86"/>
      <c r="AA131" s="86"/>
      <c r="AB131" s="86"/>
      <c r="AC131" s="87"/>
      <c r="AD131" s="85"/>
      <c r="AE131" s="86"/>
      <c r="AF131" s="86"/>
      <c r="AG131" s="86"/>
      <c r="AH131" s="86"/>
      <c r="AI131" s="86"/>
      <c r="AJ131" s="87"/>
      <c r="AK131" s="85"/>
      <c r="AL131" s="86"/>
      <c r="AM131" s="86"/>
      <c r="AN131" s="86"/>
      <c r="AO131" s="86"/>
      <c r="AP131" s="86"/>
      <c r="AQ131" s="87"/>
      <c r="AR131" s="85"/>
      <c r="AS131" s="86"/>
      <c r="AT131" s="86"/>
      <c r="AU131" s="86"/>
      <c r="AV131" s="86"/>
      <c r="AW131" s="86"/>
      <c r="AX131" s="87"/>
      <c r="AY131" s="85"/>
      <c r="AZ131" s="86"/>
      <c r="BA131" s="88"/>
      <c r="BB131" s="217"/>
      <c r="BC131" s="218"/>
      <c r="BD131" s="219"/>
      <c r="BE131" s="220"/>
      <c r="BF131" s="229"/>
      <c r="BG131" s="230"/>
      <c r="BH131" s="230"/>
      <c r="BI131" s="230"/>
      <c r="BJ131" s="231"/>
    </row>
    <row r="132" spans="2:62" ht="20.25" customHeight="1" x14ac:dyDescent="0.4">
      <c r="B132" s="307"/>
      <c r="C132" s="297"/>
      <c r="D132" s="298"/>
      <c r="E132" s="158"/>
      <c r="F132" s="159">
        <f>C131</f>
        <v>0</v>
      </c>
      <c r="G132" s="158"/>
      <c r="H132" s="159">
        <f>I131</f>
        <v>0</v>
      </c>
      <c r="I132" s="299"/>
      <c r="J132" s="300"/>
      <c r="K132" s="301"/>
      <c r="L132" s="302"/>
      <c r="M132" s="302"/>
      <c r="N132" s="298"/>
      <c r="O132" s="264"/>
      <c r="P132" s="265"/>
      <c r="Q132" s="265"/>
      <c r="R132" s="265"/>
      <c r="S132" s="266"/>
      <c r="T132" s="148" t="s">
        <v>210</v>
      </c>
      <c r="U132" s="99"/>
      <c r="V132" s="149"/>
      <c r="W132" s="135" t="str">
        <f>IF(W131="","",VLOOKUP(W131,シフト記号表!$C$6:$L$47,10,FALSE))</f>
        <v/>
      </c>
      <c r="X132" s="136" t="str">
        <f>IF(X131="","",VLOOKUP(X131,シフト記号表!$C$6:$L$47,10,FALSE))</f>
        <v/>
      </c>
      <c r="Y132" s="136" t="str">
        <f>IF(Y131="","",VLOOKUP(Y131,シフト記号表!$C$6:$L$47,10,FALSE))</f>
        <v/>
      </c>
      <c r="Z132" s="136" t="str">
        <f>IF(Z131="","",VLOOKUP(Z131,シフト記号表!$C$6:$L$47,10,FALSE))</f>
        <v/>
      </c>
      <c r="AA132" s="136" t="str">
        <f>IF(AA131="","",VLOOKUP(AA131,シフト記号表!$C$6:$L$47,10,FALSE))</f>
        <v/>
      </c>
      <c r="AB132" s="136" t="str">
        <f>IF(AB131="","",VLOOKUP(AB131,シフト記号表!$C$6:$L$47,10,FALSE))</f>
        <v/>
      </c>
      <c r="AC132" s="137" t="str">
        <f>IF(AC131="","",VLOOKUP(AC131,シフト記号表!$C$6:$L$47,10,FALSE))</f>
        <v/>
      </c>
      <c r="AD132" s="135" t="str">
        <f>IF(AD131="","",VLOOKUP(AD131,シフト記号表!$C$6:$L$47,10,FALSE))</f>
        <v/>
      </c>
      <c r="AE132" s="136" t="str">
        <f>IF(AE131="","",VLOOKUP(AE131,シフト記号表!$C$6:$L$47,10,FALSE))</f>
        <v/>
      </c>
      <c r="AF132" s="136" t="str">
        <f>IF(AF131="","",VLOOKUP(AF131,シフト記号表!$C$6:$L$47,10,FALSE))</f>
        <v/>
      </c>
      <c r="AG132" s="136" t="str">
        <f>IF(AG131="","",VLOOKUP(AG131,シフト記号表!$C$6:$L$47,10,FALSE))</f>
        <v/>
      </c>
      <c r="AH132" s="136" t="str">
        <f>IF(AH131="","",VLOOKUP(AH131,シフト記号表!$C$6:$L$47,10,FALSE))</f>
        <v/>
      </c>
      <c r="AI132" s="136" t="str">
        <f>IF(AI131="","",VLOOKUP(AI131,シフト記号表!$C$6:$L$47,10,FALSE))</f>
        <v/>
      </c>
      <c r="AJ132" s="137" t="str">
        <f>IF(AJ131="","",VLOOKUP(AJ131,シフト記号表!$C$6:$L$47,10,FALSE))</f>
        <v/>
      </c>
      <c r="AK132" s="135" t="str">
        <f>IF(AK131="","",VLOOKUP(AK131,シフト記号表!$C$6:$L$47,10,FALSE))</f>
        <v/>
      </c>
      <c r="AL132" s="136" t="str">
        <f>IF(AL131="","",VLOOKUP(AL131,シフト記号表!$C$6:$L$47,10,FALSE))</f>
        <v/>
      </c>
      <c r="AM132" s="136" t="str">
        <f>IF(AM131="","",VLOOKUP(AM131,シフト記号表!$C$6:$L$47,10,FALSE))</f>
        <v/>
      </c>
      <c r="AN132" s="136" t="str">
        <f>IF(AN131="","",VLOOKUP(AN131,シフト記号表!$C$6:$L$47,10,FALSE))</f>
        <v/>
      </c>
      <c r="AO132" s="136" t="str">
        <f>IF(AO131="","",VLOOKUP(AO131,シフト記号表!$C$6:$L$47,10,FALSE))</f>
        <v/>
      </c>
      <c r="AP132" s="136" t="str">
        <f>IF(AP131="","",VLOOKUP(AP131,シフト記号表!$C$6:$L$47,10,FALSE))</f>
        <v/>
      </c>
      <c r="AQ132" s="137" t="str">
        <f>IF(AQ131="","",VLOOKUP(AQ131,シフト記号表!$C$6:$L$47,10,FALSE))</f>
        <v/>
      </c>
      <c r="AR132" s="135" t="str">
        <f>IF(AR131="","",VLOOKUP(AR131,シフト記号表!$C$6:$L$47,10,FALSE))</f>
        <v/>
      </c>
      <c r="AS132" s="136" t="str">
        <f>IF(AS131="","",VLOOKUP(AS131,シフト記号表!$C$6:$L$47,10,FALSE))</f>
        <v/>
      </c>
      <c r="AT132" s="136" t="str">
        <f>IF(AT131="","",VLOOKUP(AT131,シフト記号表!$C$6:$L$47,10,FALSE))</f>
        <v/>
      </c>
      <c r="AU132" s="136" t="str">
        <f>IF(AU131="","",VLOOKUP(AU131,シフト記号表!$C$6:$L$47,10,FALSE))</f>
        <v/>
      </c>
      <c r="AV132" s="136" t="str">
        <f>IF(AV131="","",VLOOKUP(AV131,シフト記号表!$C$6:$L$47,10,FALSE))</f>
        <v/>
      </c>
      <c r="AW132" s="136" t="str">
        <f>IF(AW131="","",VLOOKUP(AW131,シフト記号表!$C$6:$L$47,10,FALSE))</f>
        <v/>
      </c>
      <c r="AX132" s="137" t="str">
        <f>IF(AX131="","",VLOOKUP(AX131,シフト記号表!$C$6:$L$47,10,FALSE))</f>
        <v/>
      </c>
      <c r="AY132" s="135" t="str">
        <f>IF(AY131="","",VLOOKUP(AY131,シフト記号表!$C$6:$L$47,10,FALSE))</f>
        <v/>
      </c>
      <c r="AZ132" s="136" t="str">
        <f>IF(AZ131="","",VLOOKUP(AZ131,シフト記号表!$C$6:$L$47,10,FALSE))</f>
        <v/>
      </c>
      <c r="BA132" s="136"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6">
        <f>B131+1</f>
        <v>59</v>
      </c>
      <c r="C133" s="162"/>
      <c r="D133" s="163"/>
      <c r="E133" s="130"/>
      <c r="F133" s="131"/>
      <c r="G133" s="130"/>
      <c r="H133" s="131"/>
      <c r="I133" s="221"/>
      <c r="J133" s="222"/>
      <c r="K133" s="225"/>
      <c r="L133" s="226"/>
      <c r="M133" s="226"/>
      <c r="N133" s="163"/>
      <c r="O133" s="264"/>
      <c r="P133" s="265"/>
      <c r="Q133" s="265"/>
      <c r="R133" s="265"/>
      <c r="S133" s="266"/>
      <c r="T133" s="147" t="s">
        <v>18</v>
      </c>
      <c r="V133" s="98"/>
      <c r="W133" s="85"/>
      <c r="X133" s="86"/>
      <c r="Y133" s="86"/>
      <c r="Z133" s="86"/>
      <c r="AA133" s="86"/>
      <c r="AB133" s="86"/>
      <c r="AC133" s="87"/>
      <c r="AD133" s="85"/>
      <c r="AE133" s="86"/>
      <c r="AF133" s="86"/>
      <c r="AG133" s="86"/>
      <c r="AH133" s="86"/>
      <c r="AI133" s="86"/>
      <c r="AJ133" s="87"/>
      <c r="AK133" s="85"/>
      <c r="AL133" s="86"/>
      <c r="AM133" s="86"/>
      <c r="AN133" s="86"/>
      <c r="AO133" s="86"/>
      <c r="AP133" s="86"/>
      <c r="AQ133" s="87"/>
      <c r="AR133" s="85"/>
      <c r="AS133" s="86"/>
      <c r="AT133" s="86"/>
      <c r="AU133" s="86"/>
      <c r="AV133" s="86"/>
      <c r="AW133" s="86"/>
      <c r="AX133" s="87"/>
      <c r="AY133" s="85"/>
      <c r="AZ133" s="86"/>
      <c r="BA133" s="88"/>
      <c r="BB133" s="217"/>
      <c r="BC133" s="218"/>
      <c r="BD133" s="219"/>
      <c r="BE133" s="220"/>
      <c r="BF133" s="229"/>
      <c r="BG133" s="230"/>
      <c r="BH133" s="230"/>
      <c r="BI133" s="230"/>
      <c r="BJ133" s="231"/>
    </row>
    <row r="134" spans="2:62" ht="20.25" customHeight="1" x14ac:dyDescent="0.4">
      <c r="B134" s="307"/>
      <c r="C134" s="297"/>
      <c r="D134" s="298"/>
      <c r="E134" s="158"/>
      <c r="F134" s="159">
        <f>C133</f>
        <v>0</v>
      </c>
      <c r="G134" s="158"/>
      <c r="H134" s="159">
        <f>I133</f>
        <v>0</v>
      </c>
      <c r="I134" s="299"/>
      <c r="J134" s="300"/>
      <c r="K134" s="301"/>
      <c r="L134" s="302"/>
      <c r="M134" s="302"/>
      <c r="N134" s="298"/>
      <c r="O134" s="264"/>
      <c r="P134" s="265"/>
      <c r="Q134" s="265"/>
      <c r="R134" s="265"/>
      <c r="S134" s="266"/>
      <c r="T134" s="148" t="s">
        <v>210</v>
      </c>
      <c r="U134" s="99"/>
      <c r="V134" s="149"/>
      <c r="W134" s="135" t="str">
        <f>IF(W133="","",VLOOKUP(W133,シフト記号表!$C$6:$L$47,10,FALSE))</f>
        <v/>
      </c>
      <c r="X134" s="136" t="str">
        <f>IF(X133="","",VLOOKUP(X133,シフト記号表!$C$6:$L$47,10,FALSE))</f>
        <v/>
      </c>
      <c r="Y134" s="136" t="str">
        <f>IF(Y133="","",VLOOKUP(Y133,シフト記号表!$C$6:$L$47,10,FALSE))</f>
        <v/>
      </c>
      <c r="Z134" s="136" t="str">
        <f>IF(Z133="","",VLOOKUP(Z133,シフト記号表!$C$6:$L$47,10,FALSE))</f>
        <v/>
      </c>
      <c r="AA134" s="136" t="str">
        <f>IF(AA133="","",VLOOKUP(AA133,シフト記号表!$C$6:$L$47,10,FALSE))</f>
        <v/>
      </c>
      <c r="AB134" s="136" t="str">
        <f>IF(AB133="","",VLOOKUP(AB133,シフト記号表!$C$6:$L$47,10,FALSE))</f>
        <v/>
      </c>
      <c r="AC134" s="137" t="str">
        <f>IF(AC133="","",VLOOKUP(AC133,シフト記号表!$C$6:$L$47,10,FALSE))</f>
        <v/>
      </c>
      <c r="AD134" s="135" t="str">
        <f>IF(AD133="","",VLOOKUP(AD133,シフト記号表!$C$6:$L$47,10,FALSE))</f>
        <v/>
      </c>
      <c r="AE134" s="136" t="str">
        <f>IF(AE133="","",VLOOKUP(AE133,シフト記号表!$C$6:$L$47,10,FALSE))</f>
        <v/>
      </c>
      <c r="AF134" s="136" t="str">
        <f>IF(AF133="","",VLOOKUP(AF133,シフト記号表!$C$6:$L$47,10,FALSE))</f>
        <v/>
      </c>
      <c r="AG134" s="136" t="str">
        <f>IF(AG133="","",VLOOKUP(AG133,シフト記号表!$C$6:$L$47,10,FALSE))</f>
        <v/>
      </c>
      <c r="AH134" s="136" t="str">
        <f>IF(AH133="","",VLOOKUP(AH133,シフト記号表!$C$6:$L$47,10,FALSE))</f>
        <v/>
      </c>
      <c r="AI134" s="136" t="str">
        <f>IF(AI133="","",VLOOKUP(AI133,シフト記号表!$C$6:$L$47,10,FALSE))</f>
        <v/>
      </c>
      <c r="AJ134" s="137" t="str">
        <f>IF(AJ133="","",VLOOKUP(AJ133,シフト記号表!$C$6:$L$47,10,FALSE))</f>
        <v/>
      </c>
      <c r="AK134" s="135" t="str">
        <f>IF(AK133="","",VLOOKUP(AK133,シフト記号表!$C$6:$L$47,10,FALSE))</f>
        <v/>
      </c>
      <c r="AL134" s="136" t="str">
        <f>IF(AL133="","",VLOOKUP(AL133,シフト記号表!$C$6:$L$47,10,FALSE))</f>
        <v/>
      </c>
      <c r="AM134" s="136" t="str">
        <f>IF(AM133="","",VLOOKUP(AM133,シフト記号表!$C$6:$L$47,10,FALSE))</f>
        <v/>
      </c>
      <c r="AN134" s="136" t="str">
        <f>IF(AN133="","",VLOOKUP(AN133,シフト記号表!$C$6:$L$47,10,FALSE))</f>
        <v/>
      </c>
      <c r="AO134" s="136" t="str">
        <f>IF(AO133="","",VLOOKUP(AO133,シフト記号表!$C$6:$L$47,10,FALSE))</f>
        <v/>
      </c>
      <c r="AP134" s="136" t="str">
        <f>IF(AP133="","",VLOOKUP(AP133,シフト記号表!$C$6:$L$47,10,FALSE))</f>
        <v/>
      </c>
      <c r="AQ134" s="137" t="str">
        <f>IF(AQ133="","",VLOOKUP(AQ133,シフト記号表!$C$6:$L$47,10,FALSE))</f>
        <v/>
      </c>
      <c r="AR134" s="135" t="str">
        <f>IF(AR133="","",VLOOKUP(AR133,シフト記号表!$C$6:$L$47,10,FALSE))</f>
        <v/>
      </c>
      <c r="AS134" s="136" t="str">
        <f>IF(AS133="","",VLOOKUP(AS133,シフト記号表!$C$6:$L$47,10,FALSE))</f>
        <v/>
      </c>
      <c r="AT134" s="136" t="str">
        <f>IF(AT133="","",VLOOKUP(AT133,シフト記号表!$C$6:$L$47,10,FALSE))</f>
        <v/>
      </c>
      <c r="AU134" s="136" t="str">
        <f>IF(AU133="","",VLOOKUP(AU133,シフト記号表!$C$6:$L$47,10,FALSE))</f>
        <v/>
      </c>
      <c r="AV134" s="136" t="str">
        <f>IF(AV133="","",VLOOKUP(AV133,シフト記号表!$C$6:$L$47,10,FALSE))</f>
        <v/>
      </c>
      <c r="AW134" s="136" t="str">
        <f>IF(AW133="","",VLOOKUP(AW133,シフト記号表!$C$6:$L$47,10,FALSE))</f>
        <v/>
      </c>
      <c r="AX134" s="137" t="str">
        <f>IF(AX133="","",VLOOKUP(AX133,シフト記号表!$C$6:$L$47,10,FALSE))</f>
        <v/>
      </c>
      <c r="AY134" s="135" t="str">
        <f>IF(AY133="","",VLOOKUP(AY133,シフト記号表!$C$6:$L$47,10,FALSE))</f>
        <v/>
      </c>
      <c r="AZ134" s="136" t="str">
        <f>IF(AZ133="","",VLOOKUP(AZ133,シフト記号表!$C$6:$L$47,10,FALSE))</f>
        <v/>
      </c>
      <c r="BA134" s="136"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6">
        <f>B133+1</f>
        <v>60</v>
      </c>
      <c r="C135" s="162"/>
      <c r="D135" s="163"/>
      <c r="E135" s="130"/>
      <c r="F135" s="131"/>
      <c r="G135" s="130"/>
      <c r="H135" s="131"/>
      <c r="I135" s="221"/>
      <c r="J135" s="222"/>
      <c r="K135" s="225"/>
      <c r="L135" s="226"/>
      <c r="M135" s="226"/>
      <c r="N135" s="163"/>
      <c r="O135" s="264"/>
      <c r="P135" s="265"/>
      <c r="Q135" s="265"/>
      <c r="R135" s="265"/>
      <c r="S135" s="266"/>
      <c r="T135" s="147" t="s">
        <v>18</v>
      </c>
      <c r="V135" s="98"/>
      <c r="W135" s="85"/>
      <c r="X135" s="86"/>
      <c r="Y135" s="86"/>
      <c r="Z135" s="86"/>
      <c r="AA135" s="86"/>
      <c r="AB135" s="86"/>
      <c r="AC135" s="87"/>
      <c r="AD135" s="85"/>
      <c r="AE135" s="86"/>
      <c r="AF135" s="86"/>
      <c r="AG135" s="86"/>
      <c r="AH135" s="86"/>
      <c r="AI135" s="86"/>
      <c r="AJ135" s="87"/>
      <c r="AK135" s="85"/>
      <c r="AL135" s="86"/>
      <c r="AM135" s="86"/>
      <c r="AN135" s="86"/>
      <c r="AO135" s="86"/>
      <c r="AP135" s="86"/>
      <c r="AQ135" s="87"/>
      <c r="AR135" s="85"/>
      <c r="AS135" s="86"/>
      <c r="AT135" s="86"/>
      <c r="AU135" s="86"/>
      <c r="AV135" s="86"/>
      <c r="AW135" s="86"/>
      <c r="AX135" s="87"/>
      <c r="AY135" s="85"/>
      <c r="AZ135" s="86"/>
      <c r="BA135" s="88"/>
      <c r="BB135" s="217"/>
      <c r="BC135" s="218"/>
      <c r="BD135" s="219"/>
      <c r="BE135" s="220"/>
      <c r="BF135" s="229"/>
      <c r="BG135" s="230"/>
      <c r="BH135" s="230"/>
      <c r="BI135" s="230"/>
      <c r="BJ135" s="231"/>
    </row>
    <row r="136" spans="2:62" ht="20.25" customHeight="1" x14ac:dyDescent="0.4">
      <c r="B136" s="307"/>
      <c r="C136" s="297"/>
      <c r="D136" s="298"/>
      <c r="E136" s="158"/>
      <c r="F136" s="159">
        <f>C135</f>
        <v>0</v>
      </c>
      <c r="G136" s="158"/>
      <c r="H136" s="159">
        <f>I135</f>
        <v>0</v>
      </c>
      <c r="I136" s="299"/>
      <c r="J136" s="300"/>
      <c r="K136" s="301"/>
      <c r="L136" s="302"/>
      <c r="M136" s="302"/>
      <c r="N136" s="298"/>
      <c r="O136" s="264"/>
      <c r="P136" s="265"/>
      <c r="Q136" s="265"/>
      <c r="R136" s="265"/>
      <c r="S136" s="266"/>
      <c r="T136" s="148" t="s">
        <v>210</v>
      </c>
      <c r="U136" s="99"/>
      <c r="V136" s="149"/>
      <c r="W136" s="135" t="str">
        <f>IF(W135="","",VLOOKUP(W135,シフト記号表!$C$6:$L$47,10,FALSE))</f>
        <v/>
      </c>
      <c r="X136" s="136" t="str">
        <f>IF(X135="","",VLOOKUP(X135,シフト記号表!$C$6:$L$47,10,FALSE))</f>
        <v/>
      </c>
      <c r="Y136" s="136" t="str">
        <f>IF(Y135="","",VLOOKUP(Y135,シフト記号表!$C$6:$L$47,10,FALSE))</f>
        <v/>
      </c>
      <c r="Z136" s="136" t="str">
        <f>IF(Z135="","",VLOOKUP(Z135,シフト記号表!$C$6:$L$47,10,FALSE))</f>
        <v/>
      </c>
      <c r="AA136" s="136" t="str">
        <f>IF(AA135="","",VLOOKUP(AA135,シフト記号表!$C$6:$L$47,10,FALSE))</f>
        <v/>
      </c>
      <c r="AB136" s="136" t="str">
        <f>IF(AB135="","",VLOOKUP(AB135,シフト記号表!$C$6:$L$47,10,FALSE))</f>
        <v/>
      </c>
      <c r="AC136" s="137" t="str">
        <f>IF(AC135="","",VLOOKUP(AC135,シフト記号表!$C$6:$L$47,10,FALSE))</f>
        <v/>
      </c>
      <c r="AD136" s="135" t="str">
        <f>IF(AD135="","",VLOOKUP(AD135,シフト記号表!$C$6:$L$47,10,FALSE))</f>
        <v/>
      </c>
      <c r="AE136" s="136" t="str">
        <f>IF(AE135="","",VLOOKUP(AE135,シフト記号表!$C$6:$L$47,10,FALSE))</f>
        <v/>
      </c>
      <c r="AF136" s="136" t="str">
        <f>IF(AF135="","",VLOOKUP(AF135,シフト記号表!$C$6:$L$47,10,FALSE))</f>
        <v/>
      </c>
      <c r="AG136" s="136" t="str">
        <f>IF(AG135="","",VLOOKUP(AG135,シフト記号表!$C$6:$L$47,10,FALSE))</f>
        <v/>
      </c>
      <c r="AH136" s="136" t="str">
        <f>IF(AH135="","",VLOOKUP(AH135,シフト記号表!$C$6:$L$47,10,FALSE))</f>
        <v/>
      </c>
      <c r="AI136" s="136" t="str">
        <f>IF(AI135="","",VLOOKUP(AI135,シフト記号表!$C$6:$L$47,10,FALSE))</f>
        <v/>
      </c>
      <c r="AJ136" s="137" t="str">
        <f>IF(AJ135="","",VLOOKUP(AJ135,シフト記号表!$C$6:$L$47,10,FALSE))</f>
        <v/>
      </c>
      <c r="AK136" s="135" t="str">
        <f>IF(AK135="","",VLOOKUP(AK135,シフト記号表!$C$6:$L$47,10,FALSE))</f>
        <v/>
      </c>
      <c r="AL136" s="136" t="str">
        <f>IF(AL135="","",VLOOKUP(AL135,シフト記号表!$C$6:$L$47,10,FALSE))</f>
        <v/>
      </c>
      <c r="AM136" s="136" t="str">
        <f>IF(AM135="","",VLOOKUP(AM135,シフト記号表!$C$6:$L$47,10,FALSE))</f>
        <v/>
      </c>
      <c r="AN136" s="136" t="str">
        <f>IF(AN135="","",VLOOKUP(AN135,シフト記号表!$C$6:$L$47,10,FALSE))</f>
        <v/>
      </c>
      <c r="AO136" s="136" t="str">
        <f>IF(AO135="","",VLOOKUP(AO135,シフト記号表!$C$6:$L$47,10,FALSE))</f>
        <v/>
      </c>
      <c r="AP136" s="136" t="str">
        <f>IF(AP135="","",VLOOKUP(AP135,シフト記号表!$C$6:$L$47,10,FALSE))</f>
        <v/>
      </c>
      <c r="AQ136" s="137" t="str">
        <f>IF(AQ135="","",VLOOKUP(AQ135,シフト記号表!$C$6:$L$47,10,FALSE))</f>
        <v/>
      </c>
      <c r="AR136" s="135" t="str">
        <f>IF(AR135="","",VLOOKUP(AR135,シフト記号表!$C$6:$L$47,10,FALSE))</f>
        <v/>
      </c>
      <c r="AS136" s="136" t="str">
        <f>IF(AS135="","",VLOOKUP(AS135,シフト記号表!$C$6:$L$47,10,FALSE))</f>
        <v/>
      </c>
      <c r="AT136" s="136" t="str">
        <f>IF(AT135="","",VLOOKUP(AT135,シフト記号表!$C$6:$L$47,10,FALSE))</f>
        <v/>
      </c>
      <c r="AU136" s="136" t="str">
        <f>IF(AU135="","",VLOOKUP(AU135,シフト記号表!$C$6:$L$47,10,FALSE))</f>
        <v/>
      </c>
      <c r="AV136" s="136" t="str">
        <f>IF(AV135="","",VLOOKUP(AV135,シフト記号表!$C$6:$L$47,10,FALSE))</f>
        <v/>
      </c>
      <c r="AW136" s="136" t="str">
        <f>IF(AW135="","",VLOOKUP(AW135,シフト記号表!$C$6:$L$47,10,FALSE))</f>
        <v/>
      </c>
      <c r="AX136" s="137" t="str">
        <f>IF(AX135="","",VLOOKUP(AX135,シフト記号表!$C$6:$L$47,10,FALSE))</f>
        <v/>
      </c>
      <c r="AY136" s="135" t="str">
        <f>IF(AY135="","",VLOOKUP(AY135,シフト記号表!$C$6:$L$47,10,FALSE))</f>
        <v/>
      </c>
      <c r="AZ136" s="136" t="str">
        <f>IF(AZ135="","",VLOOKUP(AZ135,シフト記号表!$C$6:$L$47,10,FALSE))</f>
        <v/>
      </c>
      <c r="BA136" s="136"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6">
        <f>B135+1</f>
        <v>61</v>
      </c>
      <c r="C137" s="162"/>
      <c r="D137" s="163"/>
      <c r="E137" s="130"/>
      <c r="F137" s="131"/>
      <c r="G137" s="130"/>
      <c r="H137" s="131"/>
      <c r="I137" s="221"/>
      <c r="J137" s="222"/>
      <c r="K137" s="225"/>
      <c r="L137" s="226"/>
      <c r="M137" s="226"/>
      <c r="N137" s="163"/>
      <c r="O137" s="264"/>
      <c r="P137" s="265"/>
      <c r="Q137" s="265"/>
      <c r="R137" s="265"/>
      <c r="S137" s="266"/>
      <c r="T137" s="147" t="s">
        <v>18</v>
      </c>
      <c r="V137" s="98"/>
      <c r="W137" s="85"/>
      <c r="X137" s="86"/>
      <c r="Y137" s="86"/>
      <c r="Z137" s="86"/>
      <c r="AA137" s="86"/>
      <c r="AB137" s="86"/>
      <c r="AC137" s="87"/>
      <c r="AD137" s="85"/>
      <c r="AE137" s="86"/>
      <c r="AF137" s="86"/>
      <c r="AG137" s="86"/>
      <c r="AH137" s="86"/>
      <c r="AI137" s="86"/>
      <c r="AJ137" s="87"/>
      <c r="AK137" s="85"/>
      <c r="AL137" s="86"/>
      <c r="AM137" s="86"/>
      <c r="AN137" s="86"/>
      <c r="AO137" s="86"/>
      <c r="AP137" s="86"/>
      <c r="AQ137" s="87"/>
      <c r="AR137" s="85"/>
      <c r="AS137" s="86"/>
      <c r="AT137" s="86"/>
      <c r="AU137" s="86"/>
      <c r="AV137" s="86"/>
      <c r="AW137" s="86"/>
      <c r="AX137" s="87"/>
      <c r="AY137" s="85"/>
      <c r="AZ137" s="86"/>
      <c r="BA137" s="88"/>
      <c r="BB137" s="217"/>
      <c r="BC137" s="218"/>
      <c r="BD137" s="219"/>
      <c r="BE137" s="220"/>
      <c r="BF137" s="229"/>
      <c r="BG137" s="230"/>
      <c r="BH137" s="230"/>
      <c r="BI137" s="230"/>
      <c r="BJ137" s="231"/>
    </row>
    <row r="138" spans="2:62" ht="20.25" customHeight="1" x14ac:dyDescent="0.4">
      <c r="B138" s="307"/>
      <c r="C138" s="297"/>
      <c r="D138" s="298"/>
      <c r="E138" s="158"/>
      <c r="F138" s="159">
        <f>C137</f>
        <v>0</v>
      </c>
      <c r="G138" s="158"/>
      <c r="H138" s="159">
        <f>I137</f>
        <v>0</v>
      </c>
      <c r="I138" s="299"/>
      <c r="J138" s="300"/>
      <c r="K138" s="301"/>
      <c r="L138" s="302"/>
      <c r="M138" s="302"/>
      <c r="N138" s="298"/>
      <c r="O138" s="264"/>
      <c r="P138" s="265"/>
      <c r="Q138" s="265"/>
      <c r="R138" s="265"/>
      <c r="S138" s="266"/>
      <c r="T138" s="148" t="s">
        <v>210</v>
      </c>
      <c r="U138" s="99"/>
      <c r="V138" s="149"/>
      <c r="W138" s="135" t="str">
        <f>IF(W137="","",VLOOKUP(W137,シフト記号表!$C$6:$L$47,10,FALSE))</f>
        <v/>
      </c>
      <c r="X138" s="136" t="str">
        <f>IF(X137="","",VLOOKUP(X137,シフト記号表!$C$6:$L$47,10,FALSE))</f>
        <v/>
      </c>
      <c r="Y138" s="136" t="str">
        <f>IF(Y137="","",VLOOKUP(Y137,シフト記号表!$C$6:$L$47,10,FALSE))</f>
        <v/>
      </c>
      <c r="Z138" s="136" t="str">
        <f>IF(Z137="","",VLOOKUP(Z137,シフト記号表!$C$6:$L$47,10,FALSE))</f>
        <v/>
      </c>
      <c r="AA138" s="136" t="str">
        <f>IF(AA137="","",VLOOKUP(AA137,シフト記号表!$C$6:$L$47,10,FALSE))</f>
        <v/>
      </c>
      <c r="AB138" s="136" t="str">
        <f>IF(AB137="","",VLOOKUP(AB137,シフト記号表!$C$6:$L$47,10,FALSE))</f>
        <v/>
      </c>
      <c r="AC138" s="137" t="str">
        <f>IF(AC137="","",VLOOKUP(AC137,シフト記号表!$C$6:$L$47,10,FALSE))</f>
        <v/>
      </c>
      <c r="AD138" s="135" t="str">
        <f>IF(AD137="","",VLOOKUP(AD137,シフト記号表!$C$6:$L$47,10,FALSE))</f>
        <v/>
      </c>
      <c r="AE138" s="136" t="str">
        <f>IF(AE137="","",VLOOKUP(AE137,シフト記号表!$C$6:$L$47,10,FALSE))</f>
        <v/>
      </c>
      <c r="AF138" s="136" t="str">
        <f>IF(AF137="","",VLOOKUP(AF137,シフト記号表!$C$6:$L$47,10,FALSE))</f>
        <v/>
      </c>
      <c r="AG138" s="136" t="str">
        <f>IF(AG137="","",VLOOKUP(AG137,シフト記号表!$C$6:$L$47,10,FALSE))</f>
        <v/>
      </c>
      <c r="AH138" s="136" t="str">
        <f>IF(AH137="","",VLOOKUP(AH137,シフト記号表!$C$6:$L$47,10,FALSE))</f>
        <v/>
      </c>
      <c r="AI138" s="136" t="str">
        <f>IF(AI137="","",VLOOKUP(AI137,シフト記号表!$C$6:$L$47,10,FALSE))</f>
        <v/>
      </c>
      <c r="AJ138" s="137" t="str">
        <f>IF(AJ137="","",VLOOKUP(AJ137,シフト記号表!$C$6:$L$47,10,FALSE))</f>
        <v/>
      </c>
      <c r="AK138" s="135" t="str">
        <f>IF(AK137="","",VLOOKUP(AK137,シフト記号表!$C$6:$L$47,10,FALSE))</f>
        <v/>
      </c>
      <c r="AL138" s="136" t="str">
        <f>IF(AL137="","",VLOOKUP(AL137,シフト記号表!$C$6:$L$47,10,FALSE))</f>
        <v/>
      </c>
      <c r="AM138" s="136" t="str">
        <f>IF(AM137="","",VLOOKUP(AM137,シフト記号表!$C$6:$L$47,10,FALSE))</f>
        <v/>
      </c>
      <c r="AN138" s="136" t="str">
        <f>IF(AN137="","",VLOOKUP(AN137,シフト記号表!$C$6:$L$47,10,FALSE))</f>
        <v/>
      </c>
      <c r="AO138" s="136" t="str">
        <f>IF(AO137="","",VLOOKUP(AO137,シフト記号表!$C$6:$L$47,10,FALSE))</f>
        <v/>
      </c>
      <c r="AP138" s="136" t="str">
        <f>IF(AP137="","",VLOOKUP(AP137,シフト記号表!$C$6:$L$47,10,FALSE))</f>
        <v/>
      </c>
      <c r="AQ138" s="137" t="str">
        <f>IF(AQ137="","",VLOOKUP(AQ137,シフト記号表!$C$6:$L$47,10,FALSE))</f>
        <v/>
      </c>
      <c r="AR138" s="135" t="str">
        <f>IF(AR137="","",VLOOKUP(AR137,シフト記号表!$C$6:$L$47,10,FALSE))</f>
        <v/>
      </c>
      <c r="AS138" s="136" t="str">
        <f>IF(AS137="","",VLOOKUP(AS137,シフト記号表!$C$6:$L$47,10,FALSE))</f>
        <v/>
      </c>
      <c r="AT138" s="136" t="str">
        <f>IF(AT137="","",VLOOKUP(AT137,シフト記号表!$C$6:$L$47,10,FALSE))</f>
        <v/>
      </c>
      <c r="AU138" s="136" t="str">
        <f>IF(AU137="","",VLOOKUP(AU137,シフト記号表!$C$6:$L$47,10,FALSE))</f>
        <v/>
      </c>
      <c r="AV138" s="136" t="str">
        <f>IF(AV137="","",VLOOKUP(AV137,シフト記号表!$C$6:$L$47,10,FALSE))</f>
        <v/>
      </c>
      <c r="AW138" s="136" t="str">
        <f>IF(AW137="","",VLOOKUP(AW137,シフト記号表!$C$6:$L$47,10,FALSE))</f>
        <v/>
      </c>
      <c r="AX138" s="137" t="str">
        <f>IF(AX137="","",VLOOKUP(AX137,シフト記号表!$C$6:$L$47,10,FALSE))</f>
        <v/>
      </c>
      <c r="AY138" s="135" t="str">
        <f>IF(AY137="","",VLOOKUP(AY137,シフト記号表!$C$6:$L$47,10,FALSE))</f>
        <v/>
      </c>
      <c r="AZ138" s="136" t="str">
        <f>IF(AZ137="","",VLOOKUP(AZ137,シフト記号表!$C$6:$L$47,10,FALSE))</f>
        <v/>
      </c>
      <c r="BA138" s="136"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6">
        <f>B137+1</f>
        <v>62</v>
      </c>
      <c r="C139" s="162"/>
      <c r="D139" s="163"/>
      <c r="E139" s="130"/>
      <c r="F139" s="131"/>
      <c r="G139" s="130"/>
      <c r="H139" s="131"/>
      <c r="I139" s="221"/>
      <c r="J139" s="222"/>
      <c r="K139" s="225"/>
      <c r="L139" s="226"/>
      <c r="M139" s="226"/>
      <c r="N139" s="163"/>
      <c r="O139" s="264"/>
      <c r="P139" s="265"/>
      <c r="Q139" s="265"/>
      <c r="R139" s="265"/>
      <c r="S139" s="266"/>
      <c r="T139" s="147" t="s">
        <v>18</v>
      </c>
      <c r="V139" s="98"/>
      <c r="W139" s="85"/>
      <c r="X139" s="86"/>
      <c r="Y139" s="86"/>
      <c r="Z139" s="86"/>
      <c r="AA139" s="86"/>
      <c r="AB139" s="86"/>
      <c r="AC139" s="87"/>
      <c r="AD139" s="85"/>
      <c r="AE139" s="86"/>
      <c r="AF139" s="86"/>
      <c r="AG139" s="86"/>
      <c r="AH139" s="86"/>
      <c r="AI139" s="86"/>
      <c r="AJ139" s="87"/>
      <c r="AK139" s="85"/>
      <c r="AL139" s="86"/>
      <c r="AM139" s="86"/>
      <c r="AN139" s="86"/>
      <c r="AO139" s="86"/>
      <c r="AP139" s="86"/>
      <c r="AQ139" s="87"/>
      <c r="AR139" s="85"/>
      <c r="AS139" s="86"/>
      <c r="AT139" s="86"/>
      <c r="AU139" s="86"/>
      <c r="AV139" s="86"/>
      <c r="AW139" s="86"/>
      <c r="AX139" s="87"/>
      <c r="AY139" s="85"/>
      <c r="AZ139" s="86"/>
      <c r="BA139" s="88"/>
      <c r="BB139" s="217"/>
      <c r="BC139" s="218"/>
      <c r="BD139" s="219"/>
      <c r="BE139" s="220"/>
      <c r="BF139" s="229"/>
      <c r="BG139" s="230"/>
      <c r="BH139" s="230"/>
      <c r="BI139" s="230"/>
      <c r="BJ139" s="231"/>
    </row>
    <row r="140" spans="2:62" ht="20.25" customHeight="1" x14ac:dyDescent="0.4">
      <c r="B140" s="307"/>
      <c r="C140" s="297"/>
      <c r="D140" s="298"/>
      <c r="E140" s="158"/>
      <c r="F140" s="159">
        <f>C139</f>
        <v>0</v>
      </c>
      <c r="G140" s="158"/>
      <c r="H140" s="159">
        <f>I139</f>
        <v>0</v>
      </c>
      <c r="I140" s="299"/>
      <c r="J140" s="300"/>
      <c r="K140" s="301"/>
      <c r="L140" s="302"/>
      <c r="M140" s="302"/>
      <c r="N140" s="298"/>
      <c r="O140" s="264"/>
      <c r="P140" s="265"/>
      <c r="Q140" s="265"/>
      <c r="R140" s="265"/>
      <c r="S140" s="266"/>
      <c r="T140" s="148" t="s">
        <v>210</v>
      </c>
      <c r="U140" s="99"/>
      <c r="V140" s="149"/>
      <c r="W140" s="135" t="str">
        <f>IF(W139="","",VLOOKUP(W139,シフト記号表!$C$6:$L$47,10,FALSE))</f>
        <v/>
      </c>
      <c r="X140" s="136" t="str">
        <f>IF(X139="","",VLOOKUP(X139,シフト記号表!$C$6:$L$47,10,FALSE))</f>
        <v/>
      </c>
      <c r="Y140" s="136" t="str">
        <f>IF(Y139="","",VLOOKUP(Y139,シフト記号表!$C$6:$L$47,10,FALSE))</f>
        <v/>
      </c>
      <c r="Z140" s="136" t="str">
        <f>IF(Z139="","",VLOOKUP(Z139,シフト記号表!$C$6:$L$47,10,FALSE))</f>
        <v/>
      </c>
      <c r="AA140" s="136" t="str">
        <f>IF(AA139="","",VLOOKUP(AA139,シフト記号表!$C$6:$L$47,10,FALSE))</f>
        <v/>
      </c>
      <c r="AB140" s="136" t="str">
        <f>IF(AB139="","",VLOOKUP(AB139,シフト記号表!$C$6:$L$47,10,FALSE))</f>
        <v/>
      </c>
      <c r="AC140" s="137" t="str">
        <f>IF(AC139="","",VLOOKUP(AC139,シフト記号表!$C$6:$L$47,10,FALSE))</f>
        <v/>
      </c>
      <c r="AD140" s="135" t="str">
        <f>IF(AD139="","",VLOOKUP(AD139,シフト記号表!$C$6:$L$47,10,FALSE))</f>
        <v/>
      </c>
      <c r="AE140" s="136" t="str">
        <f>IF(AE139="","",VLOOKUP(AE139,シフト記号表!$C$6:$L$47,10,FALSE))</f>
        <v/>
      </c>
      <c r="AF140" s="136" t="str">
        <f>IF(AF139="","",VLOOKUP(AF139,シフト記号表!$C$6:$L$47,10,FALSE))</f>
        <v/>
      </c>
      <c r="AG140" s="136" t="str">
        <f>IF(AG139="","",VLOOKUP(AG139,シフト記号表!$C$6:$L$47,10,FALSE))</f>
        <v/>
      </c>
      <c r="AH140" s="136" t="str">
        <f>IF(AH139="","",VLOOKUP(AH139,シフト記号表!$C$6:$L$47,10,FALSE))</f>
        <v/>
      </c>
      <c r="AI140" s="136" t="str">
        <f>IF(AI139="","",VLOOKUP(AI139,シフト記号表!$C$6:$L$47,10,FALSE))</f>
        <v/>
      </c>
      <c r="AJ140" s="137" t="str">
        <f>IF(AJ139="","",VLOOKUP(AJ139,シフト記号表!$C$6:$L$47,10,FALSE))</f>
        <v/>
      </c>
      <c r="AK140" s="135" t="str">
        <f>IF(AK139="","",VLOOKUP(AK139,シフト記号表!$C$6:$L$47,10,FALSE))</f>
        <v/>
      </c>
      <c r="AL140" s="136" t="str">
        <f>IF(AL139="","",VLOOKUP(AL139,シフト記号表!$C$6:$L$47,10,FALSE))</f>
        <v/>
      </c>
      <c r="AM140" s="136" t="str">
        <f>IF(AM139="","",VLOOKUP(AM139,シフト記号表!$C$6:$L$47,10,FALSE))</f>
        <v/>
      </c>
      <c r="AN140" s="136" t="str">
        <f>IF(AN139="","",VLOOKUP(AN139,シフト記号表!$C$6:$L$47,10,FALSE))</f>
        <v/>
      </c>
      <c r="AO140" s="136" t="str">
        <f>IF(AO139="","",VLOOKUP(AO139,シフト記号表!$C$6:$L$47,10,FALSE))</f>
        <v/>
      </c>
      <c r="AP140" s="136" t="str">
        <f>IF(AP139="","",VLOOKUP(AP139,シフト記号表!$C$6:$L$47,10,FALSE))</f>
        <v/>
      </c>
      <c r="AQ140" s="137" t="str">
        <f>IF(AQ139="","",VLOOKUP(AQ139,シフト記号表!$C$6:$L$47,10,FALSE))</f>
        <v/>
      </c>
      <c r="AR140" s="135" t="str">
        <f>IF(AR139="","",VLOOKUP(AR139,シフト記号表!$C$6:$L$47,10,FALSE))</f>
        <v/>
      </c>
      <c r="AS140" s="136" t="str">
        <f>IF(AS139="","",VLOOKUP(AS139,シフト記号表!$C$6:$L$47,10,FALSE))</f>
        <v/>
      </c>
      <c r="AT140" s="136" t="str">
        <f>IF(AT139="","",VLOOKUP(AT139,シフト記号表!$C$6:$L$47,10,FALSE))</f>
        <v/>
      </c>
      <c r="AU140" s="136" t="str">
        <f>IF(AU139="","",VLOOKUP(AU139,シフト記号表!$C$6:$L$47,10,FALSE))</f>
        <v/>
      </c>
      <c r="AV140" s="136" t="str">
        <f>IF(AV139="","",VLOOKUP(AV139,シフト記号表!$C$6:$L$47,10,FALSE))</f>
        <v/>
      </c>
      <c r="AW140" s="136" t="str">
        <f>IF(AW139="","",VLOOKUP(AW139,シフト記号表!$C$6:$L$47,10,FALSE))</f>
        <v/>
      </c>
      <c r="AX140" s="137" t="str">
        <f>IF(AX139="","",VLOOKUP(AX139,シフト記号表!$C$6:$L$47,10,FALSE))</f>
        <v/>
      </c>
      <c r="AY140" s="135" t="str">
        <f>IF(AY139="","",VLOOKUP(AY139,シフト記号表!$C$6:$L$47,10,FALSE))</f>
        <v/>
      </c>
      <c r="AZ140" s="136" t="str">
        <f>IF(AZ139="","",VLOOKUP(AZ139,シフト記号表!$C$6:$L$47,10,FALSE))</f>
        <v/>
      </c>
      <c r="BA140" s="136"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6">
        <f>B139+1</f>
        <v>63</v>
      </c>
      <c r="C141" s="162"/>
      <c r="D141" s="163"/>
      <c r="E141" s="130"/>
      <c r="F141" s="131"/>
      <c r="G141" s="130"/>
      <c r="H141" s="131"/>
      <c r="I141" s="221"/>
      <c r="J141" s="222"/>
      <c r="K141" s="225"/>
      <c r="L141" s="226"/>
      <c r="M141" s="226"/>
      <c r="N141" s="163"/>
      <c r="O141" s="264"/>
      <c r="P141" s="265"/>
      <c r="Q141" s="265"/>
      <c r="R141" s="265"/>
      <c r="S141" s="266"/>
      <c r="T141" s="147" t="s">
        <v>18</v>
      </c>
      <c r="V141" s="98"/>
      <c r="W141" s="85"/>
      <c r="X141" s="86"/>
      <c r="Y141" s="86"/>
      <c r="Z141" s="86"/>
      <c r="AA141" s="86"/>
      <c r="AB141" s="86"/>
      <c r="AC141" s="87"/>
      <c r="AD141" s="85"/>
      <c r="AE141" s="86"/>
      <c r="AF141" s="86"/>
      <c r="AG141" s="86"/>
      <c r="AH141" s="86"/>
      <c r="AI141" s="86"/>
      <c r="AJ141" s="87"/>
      <c r="AK141" s="85"/>
      <c r="AL141" s="86"/>
      <c r="AM141" s="86"/>
      <c r="AN141" s="86"/>
      <c r="AO141" s="86"/>
      <c r="AP141" s="86"/>
      <c r="AQ141" s="87"/>
      <c r="AR141" s="85"/>
      <c r="AS141" s="86"/>
      <c r="AT141" s="86"/>
      <c r="AU141" s="86"/>
      <c r="AV141" s="86"/>
      <c r="AW141" s="86"/>
      <c r="AX141" s="87"/>
      <c r="AY141" s="85"/>
      <c r="AZ141" s="86"/>
      <c r="BA141" s="88"/>
      <c r="BB141" s="217"/>
      <c r="BC141" s="218"/>
      <c r="BD141" s="219"/>
      <c r="BE141" s="220"/>
      <c r="BF141" s="229"/>
      <c r="BG141" s="230"/>
      <c r="BH141" s="230"/>
      <c r="BI141" s="230"/>
      <c r="BJ141" s="231"/>
    </row>
    <row r="142" spans="2:62" ht="20.25" customHeight="1" x14ac:dyDescent="0.4">
      <c r="B142" s="307"/>
      <c r="C142" s="297"/>
      <c r="D142" s="298"/>
      <c r="E142" s="158"/>
      <c r="F142" s="159">
        <f>C141</f>
        <v>0</v>
      </c>
      <c r="G142" s="158"/>
      <c r="H142" s="159">
        <f>I141</f>
        <v>0</v>
      </c>
      <c r="I142" s="299"/>
      <c r="J142" s="300"/>
      <c r="K142" s="301"/>
      <c r="L142" s="302"/>
      <c r="M142" s="302"/>
      <c r="N142" s="298"/>
      <c r="O142" s="264"/>
      <c r="P142" s="265"/>
      <c r="Q142" s="265"/>
      <c r="R142" s="265"/>
      <c r="S142" s="266"/>
      <c r="T142" s="148" t="s">
        <v>210</v>
      </c>
      <c r="U142" s="99"/>
      <c r="V142" s="149"/>
      <c r="W142" s="135" t="str">
        <f>IF(W141="","",VLOOKUP(W141,シフト記号表!$C$6:$L$47,10,FALSE))</f>
        <v/>
      </c>
      <c r="X142" s="136" t="str">
        <f>IF(X141="","",VLOOKUP(X141,シフト記号表!$C$6:$L$47,10,FALSE))</f>
        <v/>
      </c>
      <c r="Y142" s="136" t="str">
        <f>IF(Y141="","",VLOOKUP(Y141,シフト記号表!$C$6:$L$47,10,FALSE))</f>
        <v/>
      </c>
      <c r="Z142" s="136" t="str">
        <f>IF(Z141="","",VLOOKUP(Z141,シフト記号表!$C$6:$L$47,10,FALSE))</f>
        <v/>
      </c>
      <c r="AA142" s="136" t="str">
        <f>IF(AA141="","",VLOOKUP(AA141,シフト記号表!$C$6:$L$47,10,FALSE))</f>
        <v/>
      </c>
      <c r="AB142" s="136" t="str">
        <f>IF(AB141="","",VLOOKUP(AB141,シフト記号表!$C$6:$L$47,10,FALSE))</f>
        <v/>
      </c>
      <c r="AC142" s="137" t="str">
        <f>IF(AC141="","",VLOOKUP(AC141,シフト記号表!$C$6:$L$47,10,FALSE))</f>
        <v/>
      </c>
      <c r="AD142" s="135" t="str">
        <f>IF(AD141="","",VLOOKUP(AD141,シフト記号表!$C$6:$L$47,10,FALSE))</f>
        <v/>
      </c>
      <c r="AE142" s="136" t="str">
        <f>IF(AE141="","",VLOOKUP(AE141,シフト記号表!$C$6:$L$47,10,FALSE))</f>
        <v/>
      </c>
      <c r="AF142" s="136" t="str">
        <f>IF(AF141="","",VLOOKUP(AF141,シフト記号表!$C$6:$L$47,10,FALSE))</f>
        <v/>
      </c>
      <c r="AG142" s="136" t="str">
        <f>IF(AG141="","",VLOOKUP(AG141,シフト記号表!$C$6:$L$47,10,FALSE))</f>
        <v/>
      </c>
      <c r="AH142" s="136" t="str">
        <f>IF(AH141="","",VLOOKUP(AH141,シフト記号表!$C$6:$L$47,10,FALSE))</f>
        <v/>
      </c>
      <c r="AI142" s="136" t="str">
        <f>IF(AI141="","",VLOOKUP(AI141,シフト記号表!$C$6:$L$47,10,FALSE))</f>
        <v/>
      </c>
      <c r="AJ142" s="137" t="str">
        <f>IF(AJ141="","",VLOOKUP(AJ141,シフト記号表!$C$6:$L$47,10,FALSE))</f>
        <v/>
      </c>
      <c r="AK142" s="135" t="str">
        <f>IF(AK141="","",VLOOKUP(AK141,シフト記号表!$C$6:$L$47,10,FALSE))</f>
        <v/>
      </c>
      <c r="AL142" s="136" t="str">
        <f>IF(AL141="","",VLOOKUP(AL141,シフト記号表!$C$6:$L$47,10,FALSE))</f>
        <v/>
      </c>
      <c r="AM142" s="136" t="str">
        <f>IF(AM141="","",VLOOKUP(AM141,シフト記号表!$C$6:$L$47,10,FALSE))</f>
        <v/>
      </c>
      <c r="AN142" s="136" t="str">
        <f>IF(AN141="","",VLOOKUP(AN141,シフト記号表!$C$6:$L$47,10,FALSE))</f>
        <v/>
      </c>
      <c r="AO142" s="136" t="str">
        <f>IF(AO141="","",VLOOKUP(AO141,シフト記号表!$C$6:$L$47,10,FALSE))</f>
        <v/>
      </c>
      <c r="AP142" s="136" t="str">
        <f>IF(AP141="","",VLOOKUP(AP141,シフト記号表!$C$6:$L$47,10,FALSE))</f>
        <v/>
      </c>
      <c r="AQ142" s="137" t="str">
        <f>IF(AQ141="","",VLOOKUP(AQ141,シフト記号表!$C$6:$L$47,10,FALSE))</f>
        <v/>
      </c>
      <c r="AR142" s="135" t="str">
        <f>IF(AR141="","",VLOOKUP(AR141,シフト記号表!$C$6:$L$47,10,FALSE))</f>
        <v/>
      </c>
      <c r="AS142" s="136" t="str">
        <f>IF(AS141="","",VLOOKUP(AS141,シフト記号表!$C$6:$L$47,10,FALSE))</f>
        <v/>
      </c>
      <c r="AT142" s="136" t="str">
        <f>IF(AT141="","",VLOOKUP(AT141,シフト記号表!$C$6:$L$47,10,FALSE))</f>
        <v/>
      </c>
      <c r="AU142" s="136" t="str">
        <f>IF(AU141="","",VLOOKUP(AU141,シフト記号表!$C$6:$L$47,10,FALSE))</f>
        <v/>
      </c>
      <c r="AV142" s="136" t="str">
        <f>IF(AV141="","",VLOOKUP(AV141,シフト記号表!$C$6:$L$47,10,FALSE))</f>
        <v/>
      </c>
      <c r="AW142" s="136" t="str">
        <f>IF(AW141="","",VLOOKUP(AW141,シフト記号表!$C$6:$L$47,10,FALSE))</f>
        <v/>
      </c>
      <c r="AX142" s="137" t="str">
        <f>IF(AX141="","",VLOOKUP(AX141,シフト記号表!$C$6:$L$47,10,FALSE))</f>
        <v/>
      </c>
      <c r="AY142" s="135" t="str">
        <f>IF(AY141="","",VLOOKUP(AY141,シフト記号表!$C$6:$L$47,10,FALSE))</f>
        <v/>
      </c>
      <c r="AZ142" s="136" t="str">
        <f>IF(AZ141="","",VLOOKUP(AZ141,シフト記号表!$C$6:$L$47,10,FALSE))</f>
        <v/>
      </c>
      <c r="BA142" s="136"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6">
        <f>B141+1</f>
        <v>64</v>
      </c>
      <c r="C143" s="162"/>
      <c r="D143" s="163"/>
      <c r="E143" s="130"/>
      <c r="F143" s="131"/>
      <c r="G143" s="130"/>
      <c r="H143" s="131"/>
      <c r="I143" s="221"/>
      <c r="J143" s="222"/>
      <c r="K143" s="225"/>
      <c r="L143" s="226"/>
      <c r="M143" s="226"/>
      <c r="N143" s="163"/>
      <c r="O143" s="264"/>
      <c r="P143" s="265"/>
      <c r="Q143" s="265"/>
      <c r="R143" s="265"/>
      <c r="S143" s="266"/>
      <c r="T143" s="147" t="s">
        <v>18</v>
      </c>
      <c r="V143" s="98"/>
      <c r="W143" s="85"/>
      <c r="X143" s="86"/>
      <c r="Y143" s="86"/>
      <c r="Z143" s="86"/>
      <c r="AA143" s="86"/>
      <c r="AB143" s="86"/>
      <c r="AC143" s="87"/>
      <c r="AD143" s="85"/>
      <c r="AE143" s="86"/>
      <c r="AF143" s="86"/>
      <c r="AG143" s="86"/>
      <c r="AH143" s="86"/>
      <c r="AI143" s="86"/>
      <c r="AJ143" s="87"/>
      <c r="AK143" s="85"/>
      <c r="AL143" s="86"/>
      <c r="AM143" s="86"/>
      <c r="AN143" s="86"/>
      <c r="AO143" s="86"/>
      <c r="AP143" s="86"/>
      <c r="AQ143" s="87"/>
      <c r="AR143" s="85"/>
      <c r="AS143" s="86"/>
      <c r="AT143" s="86"/>
      <c r="AU143" s="86"/>
      <c r="AV143" s="86"/>
      <c r="AW143" s="86"/>
      <c r="AX143" s="87"/>
      <c r="AY143" s="85"/>
      <c r="AZ143" s="86"/>
      <c r="BA143" s="88"/>
      <c r="BB143" s="217"/>
      <c r="BC143" s="218"/>
      <c r="BD143" s="219"/>
      <c r="BE143" s="220"/>
      <c r="BF143" s="229"/>
      <c r="BG143" s="230"/>
      <c r="BH143" s="230"/>
      <c r="BI143" s="230"/>
      <c r="BJ143" s="231"/>
    </row>
    <row r="144" spans="2:62" ht="20.25" customHeight="1" x14ac:dyDescent="0.4">
      <c r="B144" s="307"/>
      <c r="C144" s="297"/>
      <c r="D144" s="298"/>
      <c r="E144" s="158"/>
      <c r="F144" s="159">
        <f>C143</f>
        <v>0</v>
      </c>
      <c r="G144" s="158"/>
      <c r="H144" s="159">
        <f>I143</f>
        <v>0</v>
      </c>
      <c r="I144" s="299"/>
      <c r="J144" s="300"/>
      <c r="K144" s="301"/>
      <c r="L144" s="302"/>
      <c r="M144" s="302"/>
      <c r="N144" s="298"/>
      <c r="O144" s="264"/>
      <c r="P144" s="265"/>
      <c r="Q144" s="265"/>
      <c r="R144" s="265"/>
      <c r="S144" s="266"/>
      <c r="T144" s="148" t="s">
        <v>210</v>
      </c>
      <c r="U144" s="99"/>
      <c r="V144" s="149"/>
      <c r="W144" s="135" t="str">
        <f>IF(W143="","",VLOOKUP(W143,シフト記号表!$C$6:$L$47,10,FALSE))</f>
        <v/>
      </c>
      <c r="X144" s="136" t="str">
        <f>IF(X143="","",VLOOKUP(X143,シフト記号表!$C$6:$L$47,10,FALSE))</f>
        <v/>
      </c>
      <c r="Y144" s="136" t="str">
        <f>IF(Y143="","",VLOOKUP(Y143,シフト記号表!$C$6:$L$47,10,FALSE))</f>
        <v/>
      </c>
      <c r="Z144" s="136" t="str">
        <f>IF(Z143="","",VLOOKUP(Z143,シフト記号表!$C$6:$L$47,10,FALSE))</f>
        <v/>
      </c>
      <c r="AA144" s="136" t="str">
        <f>IF(AA143="","",VLOOKUP(AA143,シフト記号表!$C$6:$L$47,10,FALSE))</f>
        <v/>
      </c>
      <c r="AB144" s="136" t="str">
        <f>IF(AB143="","",VLOOKUP(AB143,シフト記号表!$C$6:$L$47,10,FALSE))</f>
        <v/>
      </c>
      <c r="AC144" s="137" t="str">
        <f>IF(AC143="","",VLOOKUP(AC143,シフト記号表!$C$6:$L$47,10,FALSE))</f>
        <v/>
      </c>
      <c r="AD144" s="135" t="str">
        <f>IF(AD143="","",VLOOKUP(AD143,シフト記号表!$C$6:$L$47,10,FALSE))</f>
        <v/>
      </c>
      <c r="AE144" s="136" t="str">
        <f>IF(AE143="","",VLOOKUP(AE143,シフト記号表!$C$6:$L$47,10,FALSE))</f>
        <v/>
      </c>
      <c r="AF144" s="136" t="str">
        <f>IF(AF143="","",VLOOKUP(AF143,シフト記号表!$C$6:$L$47,10,FALSE))</f>
        <v/>
      </c>
      <c r="AG144" s="136" t="str">
        <f>IF(AG143="","",VLOOKUP(AG143,シフト記号表!$C$6:$L$47,10,FALSE))</f>
        <v/>
      </c>
      <c r="AH144" s="136" t="str">
        <f>IF(AH143="","",VLOOKUP(AH143,シフト記号表!$C$6:$L$47,10,FALSE))</f>
        <v/>
      </c>
      <c r="AI144" s="136" t="str">
        <f>IF(AI143="","",VLOOKUP(AI143,シフト記号表!$C$6:$L$47,10,FALSE))</f>
        <v/>
      </c>
      <c r="AJ144" s="137" t="str">
        <f>IF(AJ143="","",VLOOKUP(AJ143,シフト記号表!$C$6:$L$47,10,FALSE))</f>
        <v/>
      </c>
      <c r="AK144" s="135" t="str">
        <f>IF(AK143="","",VLOOKUP(AK143,シフト記号表!$C$6:$L$47,10,FALSE))</f>
        <v/>
      </c>
      <c r="AL144" s="136" t="str">
        <f>IF(AL143="","",VLOOKUP(AL143,シフト記号表!$C$6:$L$47,10,FALSE))</f>
        <v/>
      </c>
      <c r="AM144" s="136" t="str">
        <f>IF(AM143="","",VLOOKUP(AM143,シフト記号表!$C$6:$L$47,10,FALSE))</f>
        <v/>
      </c>
      <c r="AN144" s="136" t="str">
        <f>IF(AN143="","",VLOOKUP(AN143,シフト記号表!$C$6:$L$47,10,FALSE))</f>
        <v/>
      </c>
      <c r="AO144" s="136" t="str">
        <f>IF(AO143="","",VLOOKUP(AO143,シフト記号表!$C$6:$L$47,10,FALSE))</f>
        <v/>
      </c>
      <c r="AP144" s="136" t="str">
        <f>IF(AP143="","",VLOOKUP(AP143,シフト記号表!$C$6:$L$47,10,FALSE))</f>
        <v/>
      </c>
      <c r="AQ144" s="137" t="str">
        <f>IF(AQ143="","",VLOOKUP(AQ143,シフト記号表!$C$6:$L$47,10,FALSE))</f>
        <v/>
      </c>
      <c r="AR144" s="135" t="str">
        <f>IF(AR143="","",VLOOKUP(AR143,シフト記号表!$C$6:$L$47,10,FALSE))</f>
        <v/>
      </c>
      <c r="AS144" s="136" t="str">
        <f>IF(AS143="","",VLOOKUP(AS143,シフト記号表!$C$6:$L$47,10,FALSE))</f>
        <v/>
      </c>
      <c r="AT144" s="136" t="str">
        <f>IF(AT143="","",VLOOKUP(AT143,シフト記号表!$C$6:$L$47,10,FALSE))</f>
        <v/>
      </c>
      <c r="AU144" s="136" t="str">
        <f>IF(AU143="","",VLOOKUP(AU143,シフト記号表!$C$6:$L$47,10,FALSE))</f>
        <v/>
      </c>
      <c r="AV144" s="136" t="str">
        <f>IF(AV143="","",VLOOKUP(AV143,シフト記号表!$C$6:$L$47,10,FALSE))</f>
        <v/>
      </c>
      <c r="AW144" s="136" t="str">
        <f>IF(AW143="","",VLOOKUP(AW143,シフト記号表!$C$6:$L$47,10,FALSE))</f>
        <v/>
      </c>
      <c r="AX144" s="137" t="str">
        <f>IF(AX143="","",VLOOKUP(AX143,シフト記号表!$C$6:$L$47,10,FALSE))</f>
        <v/>
      </c>
      <c r="AY144" s="135" t="str">
        <f>IF(AY143="","",VLOOKUP(AY143,シフト記号表!$C$6:$L$47,10,FALSE))</f>
        <v/>
      </c>
      <c r="AZ144" s="136" t="str">
        <f>IF(AZ143="","",VLOOKUP(AZ143,シフト記号表!$C$6:$L$47,10,FALSE))</f>
        <v/>
      </c>
      <c r="BA144" s="136"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6">
        <f>B143+1</f>
        <v>65</v>
      </c>
      <c r="C145" s="162"/>
      <c r="D145" s="163"/>
      <c r="E145" s="130"/>
      <c r="F145" s="131"/>
      <c r="G145" s="130"/>
      <c r="H145" s="131"/>
      <c r="I145" s="221"/>
      <c r="J145" s="222"/>
      <c r="K145" s="225"/>
      <c r="L145" s="226"/>
      <c r="M145" s="226"/>
      <c r="N145" s="163"/>
      <c r="O145" s="264"/>
      <c r="P145" s="265"/>
      <c r="Q145" s="265"/>
      <c r="R145" s="265"/>
      <c r="S145" s="266"/>
      <c r="T145" s="147" t="s">
        <v>18</v>
      </c>
      <c r="V145" s="98"/>
      <c r="W145" s="85"/>
      <c r="X145" s="86"/>
      <c r="Y145" s="86"/>
      <c r="Z145" s="86"/>
      <c r="AA145" s="86"/>
      <c r="AB145" s="86"/>
      <c r="AC145" s="87"/>
      <c r="AD145" s="85"/>
      <c r="AE145" s="86"/>
      <c r="AF145" s="86"/>
      <c r="AG145" s="86"/>
      <c r="AH145" s="86"/>
      <c r="AI145" s="86"/>
      <c r="AJ145" s="87"/>
      <c r="AK145" s="85"/>
      <c r="AL145" s="86"/>
      <c r="AM145" s="86"/>
      <c r="AN145" s="86"/>
      <c r="AO145" s="86"/>
      <c r="AP145" s="86"/>
      <c r="AQ145" s="87"/>
      <c r="AR145" s="85"/>
      <c r="AS145" s="86"/>
      <c r="AT145" s="86"/>
      <c r="AU145" s="86"/>
      <c r="AV145" s="86"/>
      <c r="AW145" s="86"/>
      <c r="AX145" s="87"/>
      <c r="AY145" s="85"/>
      <c r="AZ145" s="86"/>
      <c r="BA145" s="88"/>
      <c r="BB145" s="217"/>
      <c r="BC145" s="218"/>
      <c r="BD145" s="219"/>
      <c r="BE145" s="220"/>
      <c r="BF145" s="229"/>
      <c r="BG145" s="230"/>
      <c r="BH145" s="230"/>
      <c r="BI145" s="230"/>
      <c r="BJ145" s="231"/>
    </row>
    <row r="146" spans="2:62" ht="20.25" customHeight="1" x14ac:dyDescent="0.4">
      <c r="B146" s="307"/>
      <c r="C146" s="297"/>
      <c r="D146" s="298"/>
      <c r="E146" s="158"/>
      <c r="F146" s="159">
        <f>C145</f>
        <v>0</v>
      </c>
      <c r="G146" s="158"/>
      <c r="H146" s="159">
        <f>I145</f>
        <v>0</v>
      </c>
      <c r="I146" s="299"/>
      <c r="J146" s="300"/>
      <c r="K146" s="301"/>
      <c r="L146" s="302"/>
      <c r="M146" s="302"/>
      <c r="N146" s="298"/>
      <c r="O146" s="264"/>
      <c r="P146" s="265"/>
      <c r="Q146" s="265"/>
      <c r="R146" s="265"/>
      <c r="S146" s="266"/>
      <c r="T146" s="148" t="s">
        <v>210</v>
      </c>
      <c r="U146" s="99"/>
      <c r="V146" s="149"/>
      <c r="W146" s="135" t="str">
        <f>IF(W145="","",VLOOKUP(W145,シフト記号表!$C$6:$L$47,10,FALSE))</f>
        <v/>
      </c>
      <c r="X146" s="136" t="str">
        <f>IF(X145="","",VLOOKUP(X145,シフト記号表!$C$6:$L$47,10,FALSE))</f>
        <v/>
      </c>
      <c r="Y146" s="136" t="str">
        <f>IF(Y145="","",VLOOKUP(Y145,シフト記号表!$C$6:$L$47,10,FALSE))</f>
        <v/>
      </c>
      <c r="Z146" s="136" t="str">
        <f>IF(Z145="","",VLOOKUP(Z145,シフト記号表!$C$6:$L$47,10,FALSE))</f>
        <v/>
      </c>
      <c r="AA146" s="136" t="str">
        <f>IF(AA145="","",VLOOKUP(AA145,シフト記号表!$C$6:$L$47,10,FALSE))</f>
        <v/>
      </c>
      <c r="AB146" s="136" t="str">
        <f>IF(AB145="","",VLOOKUP(AB145,シフト記号表!$C$6:$L$47,10,FALSE))</f>
        <v/>
      </c>
      <c r="AC146" s="137" t="str">
        <f>IF(AC145="","",VLOOKUP(AC145,シフト記号表!$C$6:$L$47,10,FALSE))</f>
        <v/>
      </c>
      <c r="AD146" s="135" t="str">
        <f>IF(AD145="","",VLOOKUP(AD145,シフト記号表!$C$6:$L$47,10,FALSE))</f>
        <v/>
      </c>
      <c r="AE146" s="136" t="str">
        <f>IF(AE145="","",VLOOKUP(AE145,シフト記号表!$C$6:$L$47,10,FALSE))</f>
        <v/>
      </c>
      <c r="AF146" s="136" t="str">
        <f>IF(AF145="","",VLOOKUP(AF145,シフト記号表!$C$6:$L$47,10,FALSE))</f>
        <v/>
      </c>
      <c r="AG146" s="136" t="str">
        <f>IF(AG145="","",VLOOKUP(AG145,シフト記号表!$C$6:$L$47,10,FALSE))</f>
        <v/>
      </c>
      <c r="AH146" s="136" t="str">
        <f>IF(AH145="","",VLOOKUP(AH145,シフト記号表!$C$6:$L$47,10,FALSE))</f>
        <v/>
      </c>
      <c r="AI146" s="136" t="str">
        <f>IF(AI145="","",VLOOKUP(AI145,シフト記号表!$C$6:$L$47,10,FALSE))</f>
        <v/>
      </c>
      <c r="AJ146" s="137" t="str">
        <f>IF(AJ145="","",VLOOKUP(AJ145,シフト記号表!$C$6:$L$47,10,FALSE))</f>
        <v/>
      </c>
      <c r="AK146" s="135" t="str">
        <f>IF(AK145="","",VLOOKUP(AK145,シフト記号表!$C$6:$L$47,10,FALSE))</f>
        <v/>
      </c>
      <c r="AL146" s="136" t="str">
        <f>IF(AL145="","",VLOOKUP(AL145,シフト記号表!$C$6:$L$47,10,FALSE))</f>
        <v/>
      </c>
      <c r="AM146" s="136" t="str">
        <f>IF(AM145="","",VLOOKUP(AM145,シフト記号表!$C$6:$L$47,10,FALSE))</f>
        <v/>
      </c>
      <c r="AN146" s="136" t="str">
        <f>IF(AN145="","",VLOOKUP(AN145,シフト記号表!$C$6:$L$47,10,FALSE))</f>
        <v/>
      </c>
      <c r="AO146" s="136" t="str">
        <f>IF(AO145="","",VLOOKUP(AO145,シフト記号表!$C$6:$L$47,10,FALSE))</f>
        <v/>
      </c>
      <c r="AP146" s="136" t="str">
        <f>IF(AP145="","",VLOOKUP(AP145,シフト記号表!$C$6:$L$47,10,FALSE))</f>
        <v/>
      </c>
      <c r="AQ146" s="137" t="str">
        <f>IF(AQ145="","",VLOOKUP(AQ145,シフト記号表!$C$6:$L$47,10,FALSE))</f>
        <v/>
      </c>
      <c r="AR146" s="135" t="str">
        <f>IF(AR145="","",VLOOKUP(AR145,シフト記号表!$C$6:$L$47,10,FALSE))</f>
        <v/>
      </c>
      <c r="AS146" s="136" t="str">
        <f>IF(AS145="","",VLOOKUP(AS145,シフト記号表!$C$6:$L$47,10,FALSE))</f>
        <v/>
      </c>
      <c r="AT146" s="136" t="str">
        <f>IF(AT145="","",VLOOKUP(AT145,シフト記号表!$C$6:$L$47,10,FALSE))</f>
        <v/>
      </c>
      <c r="AU146" s="136" t="str">
        <f>IF(AU145="","",VLOOKUP(AU145,シフト記号表!$C$6:$L$47,10,FALSE))</f>
        <v/>
      </c>
      <c r="AV146" s="136" t="str">
        <f>IF(AV145="","",VLOOKUP(AV145,シフト記号表!$C$6:$L$47,10,FALSE))</f>
        <v/>
      </c>
      <c r="AW146" s="136" t="str">
        <f>IF(AW145="","",VLOOKUP(AW145,シフト記号表!$C$6:$L$47,10,FALSE))</f>
        <v/>
      </c>
      <c r="AX146" s="137" t="str">
        <f>IF(AX145="","",VLOOKUP(AX145,シフト記号表!$C$6:$L$47,10,FALSE))</f>
        <v/>
      </c>
      <c r="AY146" s="135" t="str">
        <f>IF(AY145="","",VLOOKUP(AY145,シフト記号表!$C$6:$L$47,10,FALSE))</f>
        <v/>
      </c>
      <c r="AZ146" s="136" t="str">
        <f>IF(AZ145="","",VLOOKUP(AZ145,シフト記号表!$C$6:$L$47,10,FALSE))</f>
        <v/>
      </c>
      <c r="BA146" s="136"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6">
        <f>B145+1</f>
        <v>66</v>
      </c>
      <c r="C147" s="162"/>
      <c r="D147" s="163"/>
      <c r="E147" s="130"/>
      <c r="F147" s="131"/>
      <c r="G147" s="130"/>
      <c r="H147" s="131"/>
      <c r="I147" s="221"/>
      <c r="J147" s="222"/>
      <c r="K147" s="225"/>
      <c r="L147" s="226"/>
      <c r="M147" s="226"/>
      <c r="N147" s="163"/>
      <c r="O147" s="264"/>
      <c r="P147" s="265"/>
      <c r="Q147" s="265"/>
      <c r="R147" s="265"/>
      <c r="S147" s="266"/>
      <c r="T147" s="147" t="s">
        <v>18</v>
      </c>
      <c r="V147" s="98"/>
      <c r="W147" s="85"/>
      <c r="X147" s="86"/>
      <c r="Y147" s="86"/>
      <c r="Z147" s="86"/>
      <c r="AA147" s="86"/>
      <c r="AB147" s="86"/>
      <c r="AC147" s="87"/>
      <c r="AD147" s="85"/>
      <c r="AE147" s="86"/>
      <c r="AF147" s="86"/>
      <c r="AG147" s="86"/>
      <c r="AH147" s="86"/>
      <c r="AI147" s="86"/>
      <c r="AJ147" s="87"/>
      <c r="AK147" s="85"/>
      <c r="AL147" s="86"/>
      <c r="AM147" s="86"/>
      <c r="AN147" s="86"/>
      <c r="AO147" s="86"/>
      <c r="AP147" s="86"/>
      <c r="AQ147" s="87"/>
      <c r="AR147" s="85"/>
      <c r="AS147" s="86"/>
      <c r="AT147" s="86"/>
      <c r="AU147" s="86"/>
      <c r="AV147" s="86"/>
      <c r="AW147" s="86"/>
      <c r="AX147" s="87"/>
      <c r="AY147" s="85"/>
      <c r="AZ147" s="86"/>
      <c r="BA147" s="88"/>
      <c r="BB147" s="217"/>
      <c r="BC147" s="218"/>
      <c r="BD147" s="219"/>
      <c r="BE147" s="220"/>
      <c r="BF147" s="229"/>
      <c r="BG147" s="230"/>
      <c r="BH147" s="230"/>
      <c r="BI147" s="230"/>
      <c r="BJ147" s="231"/>
    </row>
    <row r="148" spans="2:62" ht="20.25" customHeight="1" x14ac:dyDescent="0.4">
      <c r="B148" s="307"/>
      <c r="C148" s="297"/>
      <c r="D148" s="298"/>
      <c r="E148" s="158"/>
      <c r="F148" s="159">
        <f>C147</f>
        <v>0</v>
      </c>
      <c r="G148" s="158"/>
      <c r="H148" s="159">
        <f>I147</f>
        <v>0</v>
      </c>
      <c r="I148" s="299"/>
      <c r="J148" s="300"/>
      <c r="K148" s="301"/>
      <c r="L148" s="302"/>
      <c r="M148" s="302"/>
      <c r="N148" s="298"/>
      <c r="O148" s="264"/>
      <c r="P148" s="265"/>
      <c r="Q148" s="265"/>
      <c r="R148" s="265"/>
      <c r="S148" s="266"/>
      <c r="T148" s="148" t="s">
        <v>210</v>
      </c>
      <c r="U148" s="99"/>
      <c r="V148" s="149"/>
      <c r="W148" s="135" t="str">
        <f>IF(W147="","",VLOOKUP(W147,シフト記号表!$C$6:$L$47,10,FALSE))</f>
        <v/>
      </c>
      <c r="X148" s="136" t="str">
        <f>IF(X147="","",VLOOKUP(X147,シフト記号表!$C$6:$L$47,10,FALSE))</f>
        <v/>
      </c>
      <c r="Y148" s="136" t="str">
        <f>IF(Y147="","",VLOOKUP(Y147,シフト記号表!$C$6:$L$47,10,FALSE))</f>
        <v/>
      </c>
      <c r="Z148" s="136" t="str">
        <f>IF(Z147="","",VLOOKUP(Z147,シフト記号表!$C$6:$L$47,10,FALSE))</f>
        <v/>
      </c>
      <c r="AA148" s="136" t="str">
        <f>IF(AA147="","",VLOOKUP(AA147,シフト記号表!$C$6:$L$47,10,FALSE))</f>
        <v/>
      </c>
      <c r="AB148" s="136" t="str">
        <f>IF(AB147="","",VLOOKUP(AB147,シフト記号表!$C$6:$L$47,10,FALSE))</f>
        <v/>
      </c>
      <c r="AC148" s="137" t="str">
        <f>IF(AC147="","",VLOOKUP(AC147,シフト記号表!$C$6:$L$47,10,FALSE))</f>
        <v/>
      </c>
      <c r="AD148" s="135" t="str">
        <f>IF(AD147="","",VLOOKUP(AD147,シフト記号表!$C$6:$L$47,10,FALSE))</f>
        <v/>
      </c>
      <c r="AE148" s="136" t="str">
        <f>IF(AE147="","",VLOOKUP(AE147,シフト記号表!$C$6:$L$47,10,FALSE))</f>
        <v/>
      </c>
      <c r="AF148" s="136" t="str">
        <f>IF(AF147="","",VLOOKUP(AF147,シフト記号表!$C$6:$L$47,10,FALSE))</f>
        <v/>
      </c>
      <c r="AG148" s="136" t="str">
        <f>IF(AG147="","",VLOOKUP(AG147,シフト記号表!$C$6:$L$47,10,FALSE))</f>
        <v/>
      </c>
      <c r="AH148" s="136" t="str">
        <f>IF(AH147="","",VLOOKUP(AH147,シフト記号表!$C$6:$L$47,10,FALSE))</f>
        <v/>
      </c>
      <c r="AI148" s="136" t="str">
        <f>IF(AI147="","",VLOOKUP(AI147,シフト記号表!$C$6:$L$47,10,FALSE))</f>
        <v/>
      </c>
      <c r="AJ148" s="137" t="str">
        <f>IF(AJ147="","",VLOOKUP(AJ147,シフト記号表!$C$6:$L$47,10,FALSE))</f>
        <v/>
      </c>
      <c r="AK148" s="135" t="str">
        <f>IF(AK147="","",VLOOKUP(AK147,シフト記号表!$C$6:$L$47,10,FALSE))</f>
        <v/>
      </c>
      <c r="AL148" s="136" t="str">
        <f>IF(AL147="","",VLOOKUP(AL147,シフト記号表!$C$6:$L$47,10,FALSE))</f>
        <v/>
      </c>
      <c r="AM148" s="136" t="str">
        <f>IF(AM147="","",VLOOKUP(AM147,シフト記号表!$C$6:$L$47,10,FALSE))</f>
        <v/>
      </c>
      <c r="AN148" s="136" t="str">
        <f>IF(AN147="","",VLOOKUP(AN147,シフト記号表!$C$6:$L$47,10,FALSE))</f>
        <v/>
      </c>
      <c r="AO148" s="136" t="str">
        <f>IF(AO147="","",VLOOKUP(AO147,シフト記号表!$C$6:$L$47,10,FALSE))</f>
        <v/>
      </c>
      <c r="AP148" s="136" t="str">
        <f>IF(AP147="","",VLOOKUP(AP147,シフト記号表!$C$6:$L$47,10,FALSE))</f>
        <v/>
      </c>
      <c r="AQ148" s="137" t="str">
        <f>IF(AQ147="","",VLOOKUP(AQ147,シフト記号表!$C$6:$L$47,10,FALSE))</f>
        <v/>
      </c>
      <c r="AR148" s="135" t="str">
        <f>IF(AR147="","",VLOOKUP(AR147,シフト記号表!$C$6:$L$47,10,FALSE))</f>
        <v/>
      </c>
      <c r="AS148" s="136" t="str">
        <f>IF(AS147="","",VLOOKUP(AS147,シフト記号表!$C$6:$L$47,10,FALSE))</f>
        <v/>
      </c>
      <c r="AT148" s="136" t="str">
        <f>IF(AT147="","",VLOOKUP(AT147,シフト記号表!$C$6:$L$47,10,FALSE))</f>
        <v/>
      </c>
      <c r="AU148" s="136" t="str">
        <f>IF(AU147="","",VLOOKUP(AU147,シフト記号表!$C$6:$L$47,10,FALSE))</f>
        <v/>
      </c>
      <c r="AV148" s="136" t="str">
        <f>IF(AV147="","",VLOOKUP(AV147,シフト記号表!$C$6:$L$47,10,FALSE))</f>
        <v/>
      </c>
      <c r="AW148" s="136" t="str">
        <f>IF(AW147="","",VLOOKUP(AW147,シフト記号表!$C$6:$L$47,10,FALSE))</f>
        <v/>
      </c>
      <c r="AX148" s="137" t="str">
        <f>IF(AX147="","",VLOOKUP(AX147,シフト記号表!$C$6:$L$47,10,FALSE))</f>
        <v/>
      </c>
      <c r="AY148" s="135" t="str">
        <f>IF(AY147="","",VLOOKUP(AY147,シフト記号表!$C$6:$L$47,10,FALSE))</f>
        <v/>
      </c>
      <c r="AZ148" s="136" t="str">
        <f>IF(AZ147="","",VLOOKUP(AZ147,シフト記号表!$C$6:$L$47,10,FALSE))</f>
        <v/>
      </c>
      <c r="BA148" s="136"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6">
        <f>B147+1</f>
        <v>67</v>
      </c>
      <c r="C149" s="162"/>
      <c r="D149" s="163"/>
      <c r="E149" s="130"/>
      <c r="F149" s="131"/>
      <c r="G149" s="130"/>
      <c r="H149" s="131"/>
      <c r="I149" s="221"/>
      <c r="J149" s="222"/>
      <c r="K149" s="225"/>
      <c r="L149" s="226"/>
      <c r="M149" s="226"/>
      <c r="N149" s="163"/>
      <c r="O149" s="264"/>
      <c r="P149" s="265"/>
      <c r="Q149" s="265"/>
      <c r="R149" s="265"/>
      <c r="S149" s="266"/>
      <c r="T149" s="147" t="s">
        <v>18</v>
      </c>
      <c r="V149" s="98"/>
      <c r="W149" s="85"/>
      <c r="X149" s="86"/>
      <c r="Y149" s="86"/>
      <c r="Z149" s="86"/>
      <c r="AA149" s="86"/>
      <c r="AB149" s="86"/>
      <c r="AC149" s="87"/>
      <c r="AD149" s="85"/>
      <c r="AE149" s="86"/>
      <c r="AF149" s="86"/>
      <c r="AG149" s="86"/>
      <c r="AH149" s="86"/>
      <c r="AI149" s="86"/>
      <c r="AJ149" s="87"/>
      <c r="AK149" s="85"/>
      <c r="AL149" s="86"/>
      <c r="AM149" s="86"/>
      <c r="AN149" s="86"/>
      <c r="AO149" s="86"/>
      <c r="AP149" s="86"/>
      <c r="AQ149" s="87"/>
      <c r="AR149" s="85"/>
      <c r="AS149" s="86"/>
      <c r="AT149" s="86"/>
      <c r="AU149" s="86"/>
      <c r="AV149" s="86"/>
      <c r="AW149" s="86"/>
      <c r="AX149" s="87"/>
      <c r="AY149" s="85"/>
      <c r="AZ149" s="86"/>
      <c r="BA149" s="88"/>
      <c r="BB149" s="217"/>
      <c r="BC149" s="218"/>
      <c r="BD149" s="219"/>
      <c r="BE149" s="220"/>
      <c r="BF149" s="229"/>
      <c r="BG149" s="230"/>
      <c r="BH149" s="230"/>
      <c r="BI149" s="230"/>
      <c r="BJ149" s="231"/>
    </row>
    <row r="150" spans="2:62" ht="20.25" customHeight="1" x14ac:dyDescent="0.4">
      <c r="B150" s="307"/>
      <c r="C150" s="297"/>
      <c r="D150" s="298"/>
      <c r="E150" s="158"/>
      <c r="F150" s="159">
        <f>C149</f>
        <v>0</v>
      </c>
      <c r="G150" s="158"/>
      <c r="H150" s="159">
        <f>I149</f>
        <v>0</v>
      </c>
      <c r="I150" s="299"/>
      <c r="J150" s="300"/>
      <c r="K150" s="301"/>
      <c r="L150" s="302"/>
      <c r="M150" s="302"/>
      <c r="N150" s="298"/>
      <c r="O150" s="264"/>
      <c r="P150" s="265"/>
      <c r="Q150" s="265"/>
      <c r="R150" s="265"/>
      <c r="S150" s="266"/>
      <c r="T150" s="148" t="s">
        <v>210</v>
      </c>
      <c r="U150" s="99"/>
      <c r="V150" s="149"/>
      <c r="W150" s="135" t="str">
        <f>IF(W149="","",VLOOKUP(W149,シフト記号表!$C$6:$L$47,10,FALSE))</f>
        <v/>
      </c>
      <c r="X150" s="136" t="str">
        <f>IF(X149="","",VLOOKUP(X149,シフト記号表!$C$6:$L$47,10,FALSE))</f>
        <v/>
      </c>
      <c r="Y150" s="136" t="str">
        <f>IF(Y149="","",VLOOKUP(Y149,シフト記号表!$C$6:$L$47,10,FALSE))</f>
        <v/>
      </c>
      <c r="Z150" s="136" t="str">
        <f>IF(Z149="","",VLOOKUP(Z149,シフト記号表!$C$6:$L$47,10,FALSE))</f>
        <v/>
      </c>
      <c r="AA150" s="136" t="str">
        <f>IF(AA149="","",VLOOKUP(AA149,シフト記号表!$C$6:$L$47,10,FALSE))</f>
        <v/>
      </c>
      <c r="AB150" s="136" t="str">
        <f>IF(AB149="","",VLOOKUP(AB149,シフト記号表!$C$6:$L$47,10,FALSE))</f>
        <v/>
      </c>
      <c r="AC150" s="137" t="str">
        <f>IF(AC149="","",VLOOKUP(AC149,シフト記号表!$C$6:$L$47,10,FALSE))</f>
        <v/>
      </c>
      <c r="AD150" s="135" t="str">
        <f>IF(AD149="","",VLOOKUP(AD149,シフト記号表!$C$6:$L$47,10,FALSE))</f>
        <v/>
      </c>
      <c r="AE150" s="136" t="str">
        <f>IF(AE149="","",VLOOKUP(AE149,シフト記号表!$C$6:$L$47,10,FALSE))</f>
        <v/>
      </c>
      <c r="AF150" s="136" t="str">
        <f>IF(AF149="","",VLOOKUP(AF149,シフト記号表!$C$6:$L$47,10,FALSE))</f>
        <v/>
      </c>
      <c r="AG150" s="136" t="str">
        <f>IF(AG149="","",VLOOKUP(AG149,シフト記号表!$C$6:$L$47,10,FALSE))</f>
        <v/>
      </c>
      <c r="AH150" s="136" t="str">
        <f>IF(AH149="","",VLOOKUP(AH149,シフト記号表!$C$6:$L$47,10,FALSE))</f>
        <v/>
      </c>
      <c r="AI150" s="136" t="str">
        <f>IF(AI149="","",VLOOKUP(AI149,シフト記号表!$C$6:$L$47,10,FALSE))</f>
        <v/>
      </c>
      <c r="AJ150" s="137" t="str">
        <f>IF(AJ149="","",VLOOKUP(AJ149,シフト記号表!$C$6:$L$47,10,FALSE))</f>
        <v/>
      </c>
      <c r="AK150" s="135" t="str">
        <f>IF(AK149="","",VLOOKUP(AK149,シフト記号表!$C$6:$L$47,10,FALSE))</f>
        <v/>
      </c>
      <c r="AL150" s="136" t="str">
        <f>IF(AL149="","",VLOOKUP(AL149,シフト記号表!$C$6:$L$47,10,FALSE))</f>
        <v/>
      </c>
      <c r="AM150" s="136" t="str">
        <f>IF(AM149="","",VLOOKUP(AM149,シフト記号表!$C$6:$L$47,10,FALSE))</f>
        <v/>
      </c>
      <c r="AN150" s="136" t="str">
        <f>IF(AN149="","",VLOOKUP(AN149,シフト記号表!$C$6:$L$47,10,FALSE))</f>
        <v/>
      </c>
      <c r="AO150" s="136" t="str">
        <f>IF(AO149="","",VLOOKUP(AO149,シフト記号表!$C$6:$L$47,10,FALSE))</f>
        <v/>
      </c>
      <c r="AP150" s="136" t="str">
        <f>IF(AP149="","",VLOOKUP(AP149,シフト記号表!$C$6:$L$47,10,FALSE))</f>
        <v/>
      </c>
      <c r="AQ150" s="137" t="str">
        <f>IF(AQ149="","",VLOOKUP(AQ149,シフト記号表!$C$6:$L$47,10,FALSE))</f>
        <v/>
      </c>
      <c r="AR150" s="135" t="str">
        <f>IF(AR149="","",VLOOKUP(AR149,シフト記号表!$C$6:$L$47,10,FALSE))</f>
        <v/>
      </c>
      <c r="AS150" s="136" t="str">
        <f>IF(AS149="","",VLOOKUP(AS149,シフト記号表!$C$6:$L$47,10,FALSE))</f>
        <v/>
      </c>
      <c r="AT150" s="136" t="str">
        <f>IF(AT149="","",VLOOKUP(AT149,シフト記号表!$C$6:$L$47,10,FALSE))</f>
        <v/>
      </c>
      <c r="AU150" s="136" t="str">
        <f>IF(AU149="","",VLOOKUP(AU149,シフト記号表!$C$6:$L$47,10,FALSE))</f>
        <v/>
      </c>
      <c r="AV150" s="136" t="str">
        <f>IF(AV149="","",VLOOKUP(AV149,シフト記号表!$C$6:$L$47,10,FALSE))</f>
        <v/>
      </c>
      <c r="AW150" s="136" t="str">
        <f>IF(AW149="","",VLOOKUP(AW149,シフト記号表!$C$6:$L$47,10,FALSE))</f>
        <v/>
      </c>
      <c r="AX150" s="137" t="str">
        <f>IF(AX149="","",VLOOKUP(AX149,シフト記号表!$C$6:$L$47,10,FALSE))</f>
        <v/>
      </c>
      <c r="AY150" s="135" t="str">
        <f>IF(AY149="","",VLOOKUP(AY149,シフト記号表!$C$6:$L$47,10,FALSE))</f>
        <v/>
      </c>
      <c r="AZ150" s="136" t="str">
        <f>IF(AZ149="","",VLOOKUP(AZ149,シフト記号表!$C$6:$L$47,10,FALSE))</f>
        <v/>
      </c>
      <c r="BA150" s="136"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6">
        <f>B149+1</f>
        <v>68</v>
      </c>
      <c r="C151" s="162"/>
      <c r="D151" s="163"/>
      <c r="E151" s="130"/>
      <c r="F151" s="131"/>
      <c r="G151" s="130"/>
      <c r="H151" s="131"/>
      <c r="I151" s="221"/>
      <c r="J151" s="222"/>
      <c r="K151" s="225"/>
      <c r="L151" s="226"/>
      <c r="M151" s="226"/>
      <c r="N151" s="163"/>
      <c r="O151" s="264"/>
      <c r="P151" s="265"/>
      <c r="Q151" s="265"/>
      <c r="R151" s="265"/>
      <c r="S151" s="266"/>
      <c r="T151" s="147" t="s">
        <v>18</v>
      </c>
      <c r="V151" s="98"/>
      <c r="W151" s="85"/>
      <c r="X151" s="86"/>
      <c r="Y151" s="86"/>
      <c r="Z151" s="86"/>
      <c r="AA151" s="86"/>
      <c r="AB151" s="86"/>
      <c r="AC151" s="87"/>
      <c r="AD151" s="85"/>
      <c r="AE151" s="86"/>
      <c r="AF151" s="86"/>
      <c r="AG151" s="86"/>
      <c r="AH151" s="86"/>
      <c r="AI151" s="86"/>
      <c r="AJ151" s="87"/>
      <c r="AK151" s="85"/>
      <c r="AL151" s="86"/>
      <c r="AM151" s="86"/>
      <c r="AN151" s="86"/>
      <c r="AO151" s="86"/>
      <c r="AP151" s="86"/>
      <c r="AQ151" s="87"/>
      <c r="AR151" s="85"/>
      <c r="AS151" s="86"/>
      <c r="AT151" s="86"/>
      <c r="AU151" s="86"/>
      <c r="AV151" s="86"/>
      <c r="AW151" s="86"/>
      <c r="AX151" s="87"/>
      <c r="AY151" s="85"/>
      <c r="AZ151" s="86"/>
      <c r="BA151" s="88"/>
      <c r="BB151" s="217"/>
      <c r="BC151" s="218"/>
      <c r="BD151" s="219"/>
      <c r="BE151" s="220"/>
      <c r="BF151" s="229"/>
      <c r="BG151" s="230"/>
      <c r="BH151" s="230"/>
      <c r="BI151" s="230"/>
      <c r="BJ151" s="231"/>
    </row>
    <row r="152" spans="2:62" ht="20.25" customHeight="1" x14ac:dyDescent="0.4">
      <c r="B152" s="307"/>
      <c r="C152" s="297"/>
      <c r="D152" s="298"/>
      <c r="E152" s="158"/>
      <c r="F152" s="159">
        <f>C151</f>
        <v>0</v>
      </c>
      <c r="G152" s="158"/>
      <c r="H152" s="159">
        <f>I151</f>
        <v>0</v>
      </c>
      <c r="I152" s="299"/>
      <c r="J152" s="300"/>
      <c r="K152" s="301"/>
      <c r="L152" s="302"/>
      <c r="M152" s="302"/>
      <c r="N152" s="298"/>
      <c r="O152" s="264"/>
      <c r="P152" s="265"/>
      <c r="Q152" s="265"/>
      <c r="R152" s="265"/>
      <c r="S152" s="266"/>
      <c r="T152" s="148" t="s">
        <v>210</v>
      </c>
      <c r="U152" s="99"/>
      <c r="V152" s="149"/>
      <c r="W152" s="135" t="str">
        <f>IF(W151="","",VLOOKUP(W151,シフト記号表!$C$6:$L$47,10,FALSE))</f>
        <v/>
      </c>
      <c r="X152" s="136" t="str">
        <f>IF(X151="","",VLOOKUP(X151,シフト記号表!$C$6:$L$47,10,FALSE))</f>
        <v/>
      </c>
      <c r="Y152" s="136" t="str">
        <f>IF(Y151="","",VLOOKUP(Y151,シフト記号表!$C$6:$L$47,10,FALSE))</f>
        <v/>
      </c>
      <c r="Z152" s="136" t="str">
        <f>IF(Z151="","",VLOOKUP(Z151,シフト記号表!$C$6:$L$47,10,FALSE))</f>
        <v/>
      </c>
      <c r="AA152" s="136" t="str">
        <f>IF(AA151="","",VLOOKUP(AA151,シフト記号表!$C$6:$L$47,10,FALSE))</f>
        <v/>
      </c>
      <c r="AB152" s="136" t="str">
        <f>IF(AB151="","",VLOOKUP(AB151,シフト記号表!$C$6:$L$47,10,FALSE))</f>
        <v/>
      </c>
      <c r="AC152" s="137" t="str">
        <f>IF(AC151="","",VLOOKUP(AC151,シフト記号表!$C$6:$L$47,10,FALSE))</f>
        <v/>
      </c>
      <c r="AD152" s="135" t="str">
        <f>IF(AD151="","",VLOOKUP(AD151,シフト記号表!$C$6:$L$47,10,FALSE))</f>
        <v/>
      </c>
      <c r="AE152" s="136" t="str">
        <f>IF(AE151="","",VLOOKUP(AE151,シフト記号表!$C$6:$L$47,10,FALSE))</f>
        <v/>
      </c>
      <c r="AF152" s="136" t="str">
        <f>IF(AF151="","",VLOOKUP(AF151,シフト記号表!$C$6:$L$47,10,FALSE))</f>
        <v/>
      </c>
      <c r="AG152" s="136" t="str">
        <f>IF(AG151="","",VLOOKUP(AG151,シフト記号表!$C$6:$L$47,10,FALSE))</f>
        <v/>
      </c>
      <c r="AH152" s="136" t="str">
        <f>IF(AH151="","",VLOOKUP(AH151,シフト記号表!$C$6:$L$47,10,FALSE))</f>
        <v/>
      </c>
      <c r="AI152" s="136" t="str">
        <f>IF(AI151="","",VLOOKUP(AI151,シフト記号表!$C$6:$L$47,10,FALSE))</f>
        <v/>
      </c>
      <c r="AJ152" s="137" t="str">
        <f>IF(AJ151="","",VLOOKUP(AJ151,シフト記号表!$C$6:$L$47,10,FALSE))</f>
        <v/>
      </c>
      <c r="AK152" s="135" t="str">
        <f>IF(AK151="","",VLOOKUP(AK151,シフト記号表!$C$6:$L$47,10,FALSE))</f>
        <v/>
      </c>
      <c r="AL152" s="136" t="str">
        <f>IF(AL151="","",VLOOKUP(AL151,シフト記号表!$C$6:$L$47,10,FALSE))</f>
        <v/>
      </c>
      <c r="AM152" s="136" t="str">
        <f>IF(AM151="","",VLOOKUP(AM151,シフト記号表!$C$6:$L$47,10,FALSE))</f>
        <v/>
      </c>
      <c r="AN152" s="136" t="str">
        <f>IF(AN151="","",VLOOKUP(AN151,シフト記号表!$C$6:$L$47,10,FALSE))</f>
        <v/>
      </c>
      <c r="AO152" s="136" t="str">
        <f>IF(AO151="","",VLOOKUP(AO151,シフト記号表!$C$6:$L$47,10,FALSE))</f>
        <v/>
      </c>
      <c r="AP152" s="136" t="str">
        <f>IF(AP151="","",VLOOKUP(AP151,シフト記号表!$C$6:$L$47,10,FALSE))</f>
        <v/>
      </c>
      <c r="AQ152" s="137" t="str">
        <f>IF(AQ151="","",VLOOKUP(AQ151,シフト記号表!$C$6:$L$47,10,FALSE))</f>
        <v/>
      </c>
      <c r="AR152" s="135" t="str">
        <f>IF(AR151="","",VLOOKUP(AR151,シフト記号表!$C$6:$L$47,10,FALSE))</f>
        <v/>
      </c>
      <c r="AS152" s="136" t="str">
        <f>IF(AS151="","",VLOOKUP(AS151,シフト記号表!$C$6:$L$47,10,FALSE))</f>
        <v/>
      </c>
      <c r="AT152" s="136" t="str">
        <f>IF(AT151="","",VLOOKUP(AT151,シフト記号表!$C$6:$L$47,10,FALSE))</f>
        <v/>
      </c>
      <c r="AU152" s="136" t="str">
        <f>IF(AU151="","",VLOOKUP(AU151,シフト記号表!$C$6:$L$47,10,FALSE))</f>
        <v/>
      </c>
      <c r="AV152" s="136" t="str">
        <f>IF(AV151="","",VLOOKUP(AV151,シフト記号表!$C$6:$L$47,10,FALSE))</f>
        <v/>
      </c>
      <c r="AW152" s="136" t="str">
        <f>IF(AW151="","",VLOOKUP(AW151,シフト記号表!$C$6:$L$47,10,FALSE))</f>
        <v/>
      </c>
      <c r="AX152" s="137" t="str">
        <f>IF(AX151="","",VLOOKUP(AX151,シフト記号表!$C$6:$L$47,10,FALSE))</f>
        <v/>
      </c>
      <c r="AY152" s="135" t="str">
        <f>IF(AY151="","",VLOOKUP(AY151,シフト記号表!$C$6:$L$47,10,FALSE))</f>
        <v/>
      </c>
      <c r="AZ152" s="136" t="str">
        <f>IF(AZ151="","",VLOOKUP(AZ151,シフト記号表!$C$6:$L$47,10,FALSE))</f>
        <v/>
      </c>
      <c r="BA152" s="136"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6">
        <f>B151+1</f>
        <v>69</v>
      </c>
      <c r="C153" s="162"/>
      <c r="D153" s="163"/>
      <c r="E153" s="130"/>
      <c r="F153" s="131"/>
      <c r="G153" s="130"/>
      <c r="H153" s="131"/>
      <c r="I153" s="221"/>
      <c r="J153" s="222"/>
      <c r="K153" s="225"/>
      <c r="L153" s="226"/>
      <c r="M153" s="226"/>
      <c r="N153" s="163"/>
      <c r="O153" s="264"/>
      <c r="P153" s="265"/>
      <c r="Q153" s="265"/>
      <c r="R153" s="265"/>
      <c r="S153" s="266"/>
      <c r="T153" s="147" t="s">
        <v>18</v>
      </c>
      <c r="V153" s="98"/>
      <c r="W153" s="85"/>
      <c r="X153" s="86"/>
      <c r="Y153" s="86"/>
      <c r="Z153" s="86"/>
      <c r="AA153" s="86"/>
      <c r="AB153" s="86"/>
      <c r="AC153" s="87"/>
      <c r="AD153" s="85"/>
      <c r="AE153" s="86"/>
      <c r="AF153" s="86"/>
      <c r="AG153" s="86"/>
      <c r="AH153" s="86"/>
      <c r="AI153" s="86"/>
      <c r="AJ153" s="87"/>
      <c r="AK153" s="85"/>
      <c r="AL153" s="86"/>
      <c r="AM153" s="86"/>
      <c r="AN153" s="86"/>
      <c r="AO153" s="86"/>
      <c r="AP153" s="86"/>
      <c r="AQ153" s="87"/>
      <c r="AR153" s="85"/>
      <c r="AS153" s="86"/>
      <c r="AT153" s="86"/>
      <c r="AU153" s="86"/>
      <c r="AV153" s="86"/>
      <c r="AW153" s="86"/>
      <c r="AX153" s="87"/>
      <c r="AY153" s="85"/>
      <c r="AZ153" s="86"/>
      <c r="BA153" s="88"/>
      <c r="BB153" s="217"/>
      <c r="BC153" s="218"/>
      <c r="BD153" s="219"/>
      <c r="BE153" s="220"/>
      <c r="BF153" s="229"/>
      <c r="BG153" s="230"/>
      <c r="BH153" s="230"/>
      <c r="BI153" s="230"/>
      <c r="BJ153" s="231"/>
    </row>
    <row r="154" spans="2:62" ht="20.25" customHeight="1" x14ac:dyDescent="0.4">
      <c r="B154" s="307"/>
      <c r="C154" s="297"/>
      <c r="D154" s="298"/>
      <c r="E154" s="158"/>
      <c r="F154" s="159">
        <f>C153</f>
        <v>0</v>
      </c>
      <c r="G154" s="158"/>
      <c r="H154" s="159">
        <f>I153</f>
        <v>0</v>
      </c>
      <c r="I154" s="299"/>
      <c r="J154" s="300"/>
      <c r="K154" s="301"/>
      <c r="L154" s="302"/>
      <c r="M154" s="302"/>
      <c r="N154" s="298"/>
      <c r="O154" s="264"/>
      <c r="P154" s="265"/>
      <c r="Q154" s="265"/>
      <c r="R154" s="265"/>
      <c r="S154" s="266"/>
      <c r="T154" s="148" t="s">
        <v>210</v>
      </c>
      <c r="U154" s="99"/>
      <c r="V154" s="149"/>
      <c r="W154" s="135" t="str">
        <f>IF(W153="","",VLOOKUP(W153,シフト記号表!$C$6:$L$47,10,FALSE))</f>
        <v/>
      </c>
      <c r="X154" s="136" t="str">
        <f>IF(X153="","",VLOOKUP(X153,シフト記号表!$C$6:$L$47,10,FALSE))</f>
        <v/>
      </c>
      <c r="Y154" s="136" t="str">
        <f>IF(Y153="","",VLOOKUP(Y153,シフト記号表!$C$6:$L$47,10,FALSE))</f>
        <v/>
      </c>
      <c r="Z154" s="136" t="str">
        <f>IF(Z153="","",VLOOKUP(Z153,シフト記号表!$C$6:$L$47,10,FALSE))</f>
        <v/>
      </c>
      <c r="AA154" s="136" t="str">
        <f>IF(AA153="","",VLOOKUP(AA153,シフト記号表!$C$6:$L$47,10,FALSE))</f>
        <v/>
      </c>
      <c r="AB154" s="136" t="str">
        <f>IF(AB153="","",VLOOKUP(AB153,シフト記号表!$C$6:$L$47,10,FALSE))</f>
        <v/>
      </c>
      <c r="AC154" s="137" t="str">
        <f>IF(AC153="","",VLOOKUP(AC153,シフト記号表!$C$6:$L$47,10,FALSE))</f>
        <v/>
      </c>
      <c r="AD154" s="135" t="str">
        <f>IF(AD153="","",VLOOKUP(AD153,シフト記号表!$C$6:$L$47,10,FALSE))</f>
        <v/>
      </c>
      <c r="AE154" s="136" t="str">
        <f>IF(AE153="","",VLOOKUP(AE153,シフト記号表!$C$6:$L$47,10,FALSE))</f>
        <v/>
      </c>
      <c r="AF154" s="136" t="str">
        <f>IF(AF153="","",VLOOKUP(AF153,シフト記号表!$C$6:$L$47,10,FALSE))</f>
        <v/>
      </c>
      <c r="AG154" s="136" t="str">
        <f>IF(AG153="","",VLOOKUP(AG153,シフト記号表!$C$6:$L$47,10,FALSE))</f>
        <v/>
      </c>
      <c r="AH154" s="136" t="str">
        <f>IF(AH153="","",VLOOKUP(AH153,シフト記号表!$C$6:$L$47,10,FALSE))</f>
        <v/>
      </c>
      <c r="AI154" s="136" t="str">
        <f>IF(AI153="","",VLOOKUP(AI153,シフト記号表!$C$6:$L$47,10,FALSE))</f>
        <v/>
      </c>
      <c r="AJ154" s="137" t="str">
        <f>IF(AJ153="","",VLOOKUP(AJ153,シフト記号表!$C$6:$L$47,10,FALSE))</f>
        <v/>
      </c>
      <c r="AK154" s="135" t="str">
        <f>IF(AK153="","",VLOOKUP(AK153,シフト記号表!$C$6:$L$47,10,FALSE))</f>
        <v/>
      </c>
      <c r="AL154" s="136" t="str">
        <f>IF(AL153="","",VLOOKUP(AL153,シフト記号表!$C$6:$L$47,10,FALSE))</f>
        <v/>
      </c>
      <c r="AM154" s="136" t="str">
        <f>IF(AM153="","",VLOOKUP(AM153,シフト記号表!$C$6:$L$47,10,FALSE))</f>
        <v/>
      </c>
      <c r="AN154" s="136" t="str">
        <f>IF(AN153="","",VLOOKUP(AN153,シフト記号表!$C$6:$L$47,10,FALSE))</f>
        <v/>
      </c>
      <c r="AO154" s="136" t="str">
        <f>IF(AO153="","",VLOOKUP(AO153,シフト記号表!$C$6:$L$47,10,FALSE))</f>
        <v/>
      </c>
      <c r="AP154" s="136" t="str">
        <f>IF(AP153="","",VLOOKUP(AP153,シフト記号表!$C$6:$L$47,10,FALSE))</f>
        <v/>
      </c>
      <c r="AQ154" s="137" t="str">
        <f>IF(AQ153="","",VLOOKUP(AQ153,シフト記号表!$C$6:$L$47,10,FALSE))</f>
        <v/>
      </c>
      <c r="AR154" s="135" t="str">
        <f>IF(AR153="","",VLOOKUP(AR153,シフト記号表!$C$6:$L$47,10,FALSE))</f>
        <v/>
      </c>
      <c r="AS154" s="136" t="str">
        <f>IF(AS153="","",VLOOKUP(AS153,シフト記号表!$C$6:$L$47,10,FALSE))</f>
        <v/>
      </c>
      <c r="AT154" s="136" t="str">
        <f>IF(AT153="","",VLOOKUP(AT153,シフト記号表!$C$6:$L$47,10,FALSE))</f>
        <v/>
      </c>
      <c r="AU154" s="136" t="str">
        <f>IF(AU153="","",VLOOKUP(AU153,シフト記号表!$C$6:$L$47,10,FALSE))</f>
        <v/>
      </c>
      <c r="AV154" s="136" t="str">
        <f>IF(AV153="","",VLOOKUP(AV153,シフト記号表!$C$6:$L$47,10,FALSE))</f>
        <v/>
      </c>
      <c r="AW154" s="136" t="str">
        <f>IF(AW153="","",VLOOKUP(AW153,シフト記号表!$C$6:$L$47,10,FALSE))</f>
        <v/>
      </c>
      <c r="AX154" s="137" t="str">
        <f>IF(AX153="","",VLOOKUP(AX153,シフト記号表!$C$6:$L$47,10,FALSE))</f>
        <v/>
      </c>
      <c r="AY154" s="135" t="str">
        <f>IF(AY153="","",VLOOKUP(AY153,シフト記号表!$C$6:$L$47,10,FALSE))</f>
        <v/>
      </c>
      <c r="AZ154" s="136" t="str">
        <f>IF(AZ153="","",VLOOKUP(AZ153,シフト記号表!$C$6:$L$47,10,FALSE))</f>
        <v/>
      </c>
      <c r="BA154" s="136"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6">
        <f>B153+1</f>
        <v>70</v>
      </c>
      <c r="C155" s="162"/>
      <c r="D155" s="163"/>
      <c r="E155" s="130"/>
      <c r="F155" s="131"/>
      <c r="G155" s="130"/>
      <c r="H155" s="131"/>
      <c r="I155" s="221"/>
      <c r="J155" s="222"/>
      <c r="K155" s="225"/>
      <c r="L155" s="226"/>
      <c r="M155" s="226"/>
      <c r="N155" s="163"/>
      <c r="O155" s="264"/>
      <c r="P155" s="265"/>
      <c r="Q155" s="265"/>
      <c r="R155" s="265"/>
      <c r="S155" s="266"/>
      <c r="T155" s="147" t="s">
        <v>18</v>
      </c>
      <c r="V155" s="98"/>
      <c r="W155" s="85"/>
      <c r="X155" s="86"/>
      <c r="Y155" s="86"/>
      <c r="Z155" s="86"/>
      <c r="AA155" s="86"/>
      <c r="AB155" s="86"/>
      <c r="AC155" s="87"/>
      <c r="AD155" s="85"/>
      <c r="AE155" s="86"/>
      <c r="AF155" s="86"/>
      <c r="AG155" s="86"/>
      <c r="AH155" s="86"/>
      <c r="AI155" s="86"/>
      <c r="AJ155" s="87"/>
      <c r="AK155" s="85"/>
      <c r="AL155" s="86"/>
      <c r="AM155" s="86"/>
      <c r="AN155" s="86"/>
      <c r="AO155" s="86"/>
      <c r="AP155" s="86"/>
      <c r="AQ155" s="87"/>
      <c r="AR155" s="85"/>
      <c r="AS155" s="86"/>
      <c r="AT155" s="86"/>
      <c r="AU155" s="86"/>
      <c r="AV155" s="86"/>
      <c r="AW155" s="86"/>
      <c r="AX155" s="87"/>
      <c r="AY155" s="85"/>
      <c r="AZ155" s="86"/>
      <c r="BA155" s="88"/>
      <c r="BB155" s="217"/>
      <c r="BC155" s="218"/>
      <c r="BD155" s="219"/>
      <c r="BE155" s="220"/>
      <c r="BF155" s="229"/>
      <c r="BG155" s="230"/>
      <c r="BH155" s="230"/>
      <c r="BI155" s="230"/>
      <c r="BJ155" s="231"/>
    </row>
    <row r="156" spans="2:62" ht="20.25" customHeight="1" x14ac:dyDescent="0.4">
      <c r="B156" s="307"/>
      <c r="C156" s="297"/>
      <c r="D156" s="298"/>
      <c r="E156" s="158"/>
      <c r="F156" s="159">
        <f>C155</f>
        <v>0</v>
      </c>
      <c r="G156" s="158"/>
      <c r="H156" s="159">
        <f>I155</f>
        <v>0</v>
      </c>
      <c r="I156" s="299"/>
      <c r="J156" s="300"/>
      <c r="K156" s="301"/>
      <c r="L156" s="302"/>
      <c r="M156" s="302"/>
      <c r="N156" s="298"/>
      <c r="O156" s="264"/>
      <c r="P156" s="265"/>
      <c r="Q156" s="265"/>
      <c r="R156" s="265"/>
      <c r="S156" s="266"/>
      <c r="T156" s="148" t="s">
        <v>210</v>
      </c>
      <c r="U156" s="99"/>
      <c r="V156" s="149"/>
      <c r="W156" s="135" t="str">
        <f>IF(W155="","",VLOOKUP(W155,シフト記号表!$C$6:$L$47,10,FALSE))</f>
        <v/>
      </c>
      <c r="X156" s="136" t="str">
        <f>IF(X155="","",VLOOKUP(X155,シフト記号表!$C$6:$L$47,10,FALSE))</f>
        <v/>
      </c>
      <c r="Y156" s="136" t="str">
        <f>IF(Y155="","",VLOOKUP(Y155,シフト記号表!$C$6:$L$47,10,FALSE))</f>
        <v/>
      </c>
      <c r="Z156" s="136" t="str">
        <f>IF(Z155="","",VLOOKUP(Z155,シフト記号表!$C$6:$L$47,10,FALSE))</f>
        <v/>
      </c>
      <c r="AA156" s="136" t="str">
        <f>IF(AA155="","",VLOOKUP(AA155,シフト記号表!$C$6:$L$47,10,FALSE))</f>
        <v/>
      </c>
      <c r="AB156" s="136" t="str">
        <f>IF(AB155="","",VLOOKUP(AB155,シフト記号表!$C$6:$L$47,10,FALSE))</f>
        <v/>
      </c>
      <c r="AC156" s="137" t="str">
        <f>IF(AC155="","",VLOOKUP(AC155,シフト記号表!$C$6:$L$47,10,FALSE))</f>
        <v/>
      </c>
      <c r="AD156" s="135" t="str">
        <f>IF(AD155="","",VLOOKUP(AD155,シフト記号表!$C$6:$L$47,10,FALSE))</f>
        <v/>
      </c>
      <c r="AE156" s="136" t="str">
        <f>IF(AE155="","",VLOOKUP(AE155,シフト記号表!$C$6:$L$47,10,FALSE))</f>
        <v/>
      </c>
      <c r="AF156" s="136" t="str">
        <f>IF(AF155="","",VLOOKUP(AF155,シフト記号表!$C$6:$L$47,10,FALSE))</f>
        <v/>
      </c>
      <c r="AG156" s="136" t="str">
        <f>IF(AG155="","",VLOOKUP(AG155,シフト記号表!$C$6:$L$47,10,FALSE))</f>
        <v/>
      </c>
      <c r="AH156" s="136" t="str">
        <f>IF(AH155="","",VLOOKUP(AH155,シフト記号表!$C$6:$L$47,10,FALSE))</f>
        <v/>
      </c>
      <c r="AI156" s="136" t="str">
        <f>IF(AI155="","",VLOOKUP(AI155,シフト記号表!$C$6:$L$47,10,FALSE))</f>
        <v/>
      </c>
      <c r="AJ156" s="137" t="str">
        <f>IF(AJ155="","",VLOOKUP(AJ155,シフト記号表!$C$6:$L$47,10,FALSE))</f>
        <v/>
      </c>
      <c r="AK156" s="135" t="str">
        <f>IF(AK155="","",VLOOKUP(AK155,シフト記号表!$C$6:$L$47,10,FALSE))</f>
        <v/>
      </c>
      <c r="AL156" s="136" t="str">
        <f>IF(AL155="","",VLOOKUP(AL155,シフト記号表!$C$6:$L$47,10,FALSE))</f>
        <v/>
      </c>
      <c r="AM156" s="136" t="str">
        <f>IF(AM155="","",VLOOKUP(AM155,シフト記号表!$C$6:$L$47,10,FALSE))</f>
        <v/>
      </c>
      <c r="AN156" s="136" t="str">
        <f>IF(AN155="","",VLOOKUP(AN155,シフト記号表!$C$6:$L$47,10,FALSE))</f>
        <v/>
      </c>
      <c r="AO156" s="136" t="str">
        <f>IF(AO155="","",VLOOKUP(AO155,シフト記号表!$C$6:$L$47,10,FALSE))</f>
        <v/>
      </c>
      <c r="AP156" s="136" t="str">
        <f>IF(AP155="","",VLOOKUP(AP155,シフト記号表!$C$6:$L$47,10,FALSE))</f>
        <v/>
      </c>
      <c r="AQ156" s="137" t="str">
        <f>IF(AQ155="","",VLOOKUP(AQ155,シフト記号表!$C$6:$L$47,10,FALSE))</f>
        <v/>
      </c>
      <c r="AR156" s="135" t="str">
        <f>IF(AR155="","",VLOOKUP(AR155,シフト記号表!$C$6:$L$47,10,FALSE))</f>
        <v/>
      </c>
      <c r="AS156" s="136" t="str">
        <f>IF(AS155="","",VLOOKUP(AS155,シフト記号表!$C$6:$L$47,10,FALSE))</f>
        <v/>
      </c>
      <c r="AT156" s="136" t="str">
        <f>IF(AT155="","",VLOOKUP(AT155,シフト記号表!$C$6:$L$47,10,FALSE))</f>
        <v/>
      </c>
      <c r="AU156" s="136" t="str">
        <f>IF(AU155="","",VLOOKUP(AU155,シフト記号表!$C$6:$L$47,10,FALSE))</f>
        <v/>
      </c>
      <c r="AV156" s="136" t="str">
        <f>IF(AV155="","",VLOOKUP(AV155,シフト記号表!$C$6:$L$47,10,FALSE))</f>
        <v/>
      </c>
      <c r="AW156" s="136" t="str">
        <f>IF(AW155="","",VLOOKUP(AW155,シフト記号表!$C$6:$L$47,10,FALSE))</f>
        <v/>
      </c>
      <c r="AX156" s="137" t="str">
        <f>IF(AX155="","",VLOOKUP(AX155,シフト記号表!$C$6:$L$47,10,FALSE))</f>
        <v/>
      </c>
      <c r="AY156" s="135" t="str">
        <f>IF(AY155="","",VLOOKUP(AY155,シフト記号表!$C$6:$L$47,10,FALSE))</f>
        <v/>
      </c>
      <c r="AZ156" s="136" t="str">
        <f>IF(AZ155="","",VLOOKUP(AZ155,シフト記号表!$C$6:$L$47,10,FALSE))</f>
        <v/>
      </c>
      <c r="BA156" s="136"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6">
        <f>B155+1</f>
        <v>71</v>
      </c>
      <c r="C157" s="162"/>
      <c r="D157" s="163"/>
      <c r="E157" s="130"/>
      <c r="F157" s="131"/>
      <c r="G157" s="130"/>
      <c r="H157" s="131"/>
      <c r="I157" s="221"/>
      <c r="J157" s="222"/>
      <c r="K157" s="225"/>
      <c r="L157" s="226"/>
      <c r="M157" s="226"/>
      <c r="N157" s="163"/>
      <c r="O157" s="264"/>
      <c r="P157" s="265"/>
      <c r="Q157" s="265"/>
      <c r="R157" s="265"/>
      <c r="S157" s="266"/>
      <c r="T157" s="147" t="s">
        <v>18</v>
      </c>
      <c r="V157" s="98"/>
      <c r="W157" s="85"/>
      <c r="X157" s="86"/>
      <c r="Y157" s="86"/>
      <c r="Z157" s="86"/>
      <c r="AA157" s="86"/>
      <c r="AB157" s="86"/>
      <c r="AC157" s="87"/>
      <c r="AD157" s="85"/>
      <c r="AE157" s="86"/>
      <c r="AF157" s="86"/>
      <c r="AG157" s="86"/>
      <c r="AH157" s="86"/>
      <c r="AI157" s="86"/>
      <c r="AJ157" s="87"/>
      <c r="AK157" s="85"/>
      <c r="AL157" s="86"/>
      <c r="AM157" s="86"/>
      <c r="AN157" s="86"/>
      <c r="AO157" s="86"/>
      <c r="AP157" s="86"/>
      <c r="AQ157" s="87"/>
      <c r="AR157" s="85"/>
      <c r="AS157" s="86"/>
      <c r="AT157" s="86"/>
      <c r="AU157" s="86"/>
      <c r="AV157" s="86"/>
      <c r="AW157" s="86"/>
      <c r="AX157" s="87"/>
      <c r="AY157" s="85"/>
      <c r="AZ157" s="86"/>
      <c r="BA157" s="88"/>
      <c r="BB157" s="217"/>
      <c r="BC157" s="218"/>
      <c r="BD157" s="219"/>
      <c r="BE157" s="220"/>
      <c r="BF157" s="229"/>
      <c r="BG157" s="230"/>
      <c r="BH157" s="230"/>
      <c r="BI157" s="230"/>
      <c r="BJ157" s="231"/>
    </row>
    <row r="158" spans="2:62" ht="20.25" customHeight="1" x14ac:dyDescent="0.4">
      <c r="B158" s="307"/>
      <c r="C158" s="297"/>
      <c r="D158" s="298"/>
      <c r="E158" s="158"/>
      <c r="F158" s="159">
        <f>C157</f>
        <v>0</v>
      </c>
      <c r="G158" s="158"/>
      <c r="H158" s="159">
        <f>I157</f>
        <v>0</v>
      </c>
      <c r="I158" s="299"/>
      <c r="J158" s="300"/>
      <c r="K158" s="301"/>
      <c r="L158" s="302"/>
      <c r="M158" s="302"/>
      <c r="N158" s="298"/>
      <c r="O158" s="264"/>
      <c r="P158" s="265"/>
      <c r="Q158" s="265"/>
      <c r="R158" s="265"/>
      <c r="S158" s="266"/>
      <c r="T158" s="148" t="s">
        <v>210</v>
      </c>
      <c r="U158" s="99"/>
      <c r="V158" s="149"/>
      <c r="W158" s="135" t="str">
        <f>IF(W157="","",VLOOKUP(W157,シフト記号表!$C$6:$L$47,10,FALSE))</f>
        <v/>
      </c>
      <c r="X158" s="136" t="str">
        <f>IF(X157="","",VLOOKUP(X157,シフト記号表!$C$6:$L$47,10,FALSE))</f>
        <v/>
      </c>
      <c r="Y158" s="136" t="str">
        <f>IF(Y157="","",VLOOKUP(Y157,シフト記号表!$C$6:$L$47,10,FALSE))</f>
        <v/>
      </c>
      <c r="Z158" s="136" t="str">
        <f>IF(Z157="","",VLOOKUP(Z157,シフト記号表!$C$6:$L$47,10,FALSE))</f>
        <v/>
      </c>
      <c r="AA158" s="136" t="str">
        <f>IF(AA157="","",VLOOKUP(AA157,シフト記号表!$C$6:$L$47,10,FALSE))</f>
        <v/>
      </c>
      <c r="AB158" s="136" t="str">
        <f>IF(AB157="","",VLOOKUP(AB157,シフト記号表!$C$6:$L$47,10,FALSE))</f>
        <v/>
      </c>
      <c r="AC158" s="137" t="str">
        <f>IF(AC157="","",VLOOKUP(AC157,シフト記号表!$C$6:$L$47,10,FALSE))</f>
        <v/>
      </c>
      <c r="AD158" s="135" t="str">
        <f>IF(AD157="","",VLOOKUP(AD157,シフト記号表!$C$6:$L$47,10,FALSE))</f>
        <v/>
      </c>
      <c r="AE158" s="136" t="str">
        <f>IF(AE157="","",VLOOKUP(AE157,シフト記号表!$C$6:$L$47,10,FALSE))</f>
        <v/>
      </c>
      <c r="AF158" s="136" t="str">
        <f>IF(AF157="","",VLOOKUP(AF157,シフト記号表!$C$6:$L$47,10,FALSE))</f>
        <v/>
      </c>
      <c r="AG158" s="136" t="str">
        <f>IF(AG157="","",VLOOKUP(AG157,シフト記号表!$C$6:$L$47,10,FALSE))</f>
        <v/>
      </c>
      <c r="AH158" s="136" t="str">
        <f>IF(AH157="","",VLOOKUP(AH157,シフト記号表!$C$6:$L$47,10,FALSE))</f>
        <v/>
      </c>
      <c r="AI158" s="136" t="str">
        <f>IF(AI157="","",VLOOKUP(AI157,シフト記号表!$C$6:$L$47,10,FALSE))</f>
        <v/>
      </c>
      <c r="AJ158" s="137" t="str">
        <f>IF(AJ157="","",VLOOKUP(AJ157,シフト記号表!$C$6:$L$47,10,FALSE))</f>
        <v/>
      </c>
      <c r="AK158" s="135" t="str">
        <f>IF(AK157="","",VLOOKUP(AK157,シフト記号表!$C$6:$L$47,10,FALSE))</f>
        <v/>
      </c>
      <c r="AL158" s="136" t="str">
        <f>IF(AL157="","",VLOOKUP(AL157,シフト記号表!$C$6:$L$47,10,FALSE))</f>
        <v/>
      </c>
      <c r="AM158" s="136" t="str">
        <f>IF(AM157="","",VLOOKUP(AM157,シフト記号表!$C$6:$L$47,10,FALSE))</f>
        <v/>
      </c>
      <c r="AN158" s="136" t="str">
        <f>IF(AN157="","",VLOOKUP(AN157,シフト記号表!$C$6:$L$47,10,FALSE))</f>
        <v/>
      </c>
      <c r="AO158" s="136" t="str">
        <f>IF(AO157="","",VLOOKUP(AO157,シフト記号表!$C$6:$L$47,10,FALSE))</f>
        <v/>
      </c>
      <c r="AP158" s="136" t="str">
        <f>IF(AP157="","",VLOOKUP(AP157,シフト記号表!$C$6:$L$47,10,FALSE))</f>
        <v/>
      </c>
      <c r="AQ158" s="137" t="str">
        <f>IF(AQ157="","",VLOOKUP(AQ157,シフト記号表!$C$6:$L$47,10,FALSE))</f>
        <v/>
      </c>
      <c r="AR158" s="135" t="str">
        <f>IF(AR157="","",VLOOKUP(AR157,シフト記号表!$C$6:$L$47,10,FALSE))</f>
        <v/>
      </c>
      <c r="AS158" s="136" t="str">
        <f>IF(AS157="","",VLOOKUP(AS157,シフト記号表!$C$6:$L$47,10,FALSE))</f>
        <v/>
      </c>
      <c r="AT158" s="136" t="str">
        <f>IF(AT157="","",VLOOKUP(AT157,シフト記号表!$C$6:$L$47,10,FALSE))</f>
        <v/>
      </c>
      <c r="AU158" s="136" t="str">
        <f>IF(AU157="","",VLOOKUP(AU157,シフト記号表!$C$6:$L$47,10,FALSE))</f>
        <v/>
      </c>
      <c r="AV158" s="136" t="str">
        <f>IF(AV157="","",VLOOKUP(AV157,シフト記号表!$C$6:$L$47,10,FALSE))</f>
        <v/>
      </c>
      <c r="AW158" s="136" t="str">
        <f>IF(AW157="","",VLOOKUP(AW157,シフト記号表!$C$6:$L$47,10,FALSE))</f>
        <v/>
      </c>
      <c r="AX158" s="137" t="str">
        <f>IF(AX157="","",VLOOKUP(AX157,シフト記号表!$C$6:$L$47,10,FALSE))</f>
        <v/>
      </c>
      <c r="AY158" s="135" t="str">
        <f>IF(AY157="","",VLOOKUP(AY157,シフト記号表!$C$6:$L$47,10,FALSE))</f>
        <v/>
      </c>
      <c r="AZ158" s="136" t="str">
        <f>IF(AZ157="","",VLOOKUP(AZ157,シフト記号表!$C$6:$L$47,10,FALSE))</f>
        <v/>
      </c>
      <c r="BA158" s="136"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6">
        <f>B157+1</f>
        <v>72</v>
      </c>
      <c r="C159" s="162"/>
      <c r="D159" s="163"/>
      <c r="E159" s="130"/>
      <c r="F159" s="131"/>
      <c r="G159" s="130"/>
      <c r="H159" s="131"/>
      <c r="I159" s="221"/>
      <c r="J159" s="222"/>
      <c r="K159" s="225"/>
      <c r="L159" s="226"/>
      <c r="M159" s="226"/>
      <c r="N159" s="163"/>
      <c r="O159" s="264"/>
      <c r="P159" s="265"/>
      <c r="Q159" s="265"/>
      <c r="R159" s="265"/>
      <c r="S159" s="266"/>
      <c r="T159" s="147" t="s">
        <v>18</v>
      </c>
      <c r="V159" s="98"/>
      <c r="W159" s="85"/>
      <c r="X159" s="86"/>
      <c r="Y159" s="86"/>
      <c r="Z159" s="86"/>
      <c r="AA159" s="86"/>
      <c r="AB159" s="86"/>
      <c r="AC159" s="87"/>
      <c r="AD159" s="85"/>
      <c r="AE159" s="86"/>
      <c r="AF159" s="86"/>
      <c r="AG159" s="86"/>
      <c r="AH159" s="86"/>
      <c r="AI159" s="86"/>
      <c r="AJ159" s="87"/>
      <c r="AK159" s="85"/>
      <c r="AL159" s="86"/>
      <c r="AM159" s="86"/>
      <c r="AN159" s="86"/>
      <c r="AO159" s="86"/>
      <c r="AP159" s="86"/>
      <c r="AQ159" s="87"/>
      <c r="AR159" s="85"/>
      <c r="AS159" s="86"/>
      <c r="AT159" s="86"/>
      <c r="AU159" s="86"/>
      <c r="AV159" s="86"/>
      <c r="AW159" s="86"/>
      <c r="AX159" s="87"/>
      <c r="AY159" s="85"/>
      <c r="AZ159" s="86"/>
      <c r="BA159" s="88"/>
      <c r="BB159" s="217"/>
      <c r="BC159" s="218"/>
      <c r="BD159" s="219"/>
      <c r="BE159" s="220"/>
      <c r="BF159" s="229"/>
      <c r="BG159" s="230"/>
      <c r="BH159" s="230"/>
      <c r="BI159" s="230"/>
      <c r="BJ159" s="231"/>
    </row>
    <row r="160" spans="2:62" ht="20.25" customHeight="1" x14ac:dyDescent="0.4">
      <c r="B160" s="307"/>
      <c r="C160" s="297"/>
      <c r="D160" s="298"/>
      <c r="E160" s="158"/>
      <c r="F160" s="159">
        <f>C159</f>
        <v>0</v>
      </c>
      <c r="G160" s="158"/>
      <c r="H160" s="159">
        <f>I159</f>
        <v>0</v>
      </c>
      <c r="I160" s="299"/>
      <c r="J160" s="300"/>
      <c r="K160" s="301"/>
      <c r="L160" s="302"/>
      <c r="M160" s="302"/>
      <c r="N160" s="298"/>
      <c r="O160" s="264"/>
      <c r="P160" s="265"/>
      <c r="Q160" s="265"/>
      <c r="R160" s="265"/>
      <c r="S160" s="266"/>
      <c r="T160" s="148" t="s">
        <v>210</v>
      </c>
      <c r="U160" s="99"/>
      <c r="V160" s="149"/>
      <c r="W160" s="135" t="str">
        <f>IF(W159="","",VLOOKUP(W159,シフト記号表!$C$6:$L$47,10,FALSE))</f>
        <v/>
      </c>
      <c r="X160" s="136" t="str">
        <f>IF(X159="","",VLOOKUP(X159,シフト記号表!$C$6:$L$47,10,FALSE))</f>
        <v/>
      </c>
      <c r="Y160" s="136" t="str">
        <f>IF(Y159="","",VLOOKUP(Y159,シフト記号表!$C$6:$L$47,10,FALSE))</f>
        <v/>
      </c>
      <c r="Z160" s="136" t="str">
        <f>IF(Z159="","",VLOOKUP(Z159,シフト記号表!$C$6:$L$47,10,FALSE))</f>
        <v/>
      </c>
      <c r="AA160" s="136" t="str">
        <f>IF(AA159="","",VLOOKUP(AA159,シフト記号表!$C$6:$L$47,10,FALSE))</f>
        <v/>
      </c>
      <c r="AB160" s="136" t="str">
        <f>IF(AB159="","",VLOOKUP(AB159,シフト記号表!$C$6:$L$47,10,FALSE))</f>
        <v/>
      </c>
      <c r="AC160" s="137" t="str">
        <f>IF(AC159="","",VLOOKUP(AC159,シフト記号表!$C$6:$L$47,10,FALSE))</f>
        <v/>
      </c>
      <c r="AD160" s="135" t="str">
        <f>IF(AD159="","",VLOOKUP(AD159,シフト記号表!$C$6:$L$47,10,FALSE))</f>
        <v/>
      </c>
      <c r="AE160" s="136" t="str">
        <f>IF(AE159="","",VLOOKUP(AE159,シフト記号表!$C$6:$L$47,10,FALSE))</f>
        <v/>
      </c>
      <c r="AF160" s="136" t="str">
        <f>IF(AF159="","",VLOOKUP(AF159,シフト記号表!$C$6:$L$47,10,FALSE))</f>
        <v/>
      </c>
      <c r="AG160" s="136" t="str">
        <f>IF(AG159="","",VLOOKUP(AG159,シフト記号表!$C$6:$L$47,10,FALSE))</f>
        <v/>
      </c>
      <c r="AH160" s="136" t="str">
        <f>IF(AH159="","",VLOOKUP(AH159,シフト記号表!$C$6:$L$47,10,FALSE))</f>
        <v/>
      </c>
      <c r="AI160" s="136" t="str">
        <f>IF(AI159="","",VLOOKUP(AI159,シフト記号表!$C$6:$L$47,10,FALSE))</f>
        <v/>
      </c>
      <c r="AJ160" s="137" t="str">
        <f>IF(AJ159="","",VLOOKUP(AJ159,シフト記号表!$C$6:$L$47,10,FALSE))</f>
        <v/>
      </c>
      <c r="AK160" s="135" t="str">
        <f>IF(AK159="","",VLOOKUP(AK159,シフト記号表!$C$6:$L$47,10,FALSE))</f>
        <v/>
      </c>
      <c r="AL160" s="136" t="str">
        <f>IF(AL159="","",VLOOKUP(AL159,シフト記号表!$C$6:$L$47,10,FALSE))</f>
        <v/>
      </c>
      <c r="AM160" s="136" t="str">
        <f>IF(AM159="","",VLOOKUP(AM159,シフト記号表!$C$6:$L$47,10,FALSE))</f>
        <v/>
      </c>
      <c r="AN160" s="136" t="str">
        <f>IF(AN159="","",VLOOKUP(AN159,シフト記号表!$C$6:$L$47,10,FALSE))</f>
        <v/>
      </c>
      <c r="AO160" s="136" t="str">
        <f>IF(AO159="","",VLOOKUP(AO159,シフト記号表!$C$6:$L$47,10,FALSE))</f>
        <v/>
      </c>
      <c r="AP160" s="136" t="str">
        <f>IF(AP159="","",VLOOKUP(AP159,シフト記号表!$C$6:$L$47,10,FALSE))</f>
        <v/>
      </c>
      <c r="AQ160" s="137" t="str">
        <f>IF(AQ159="","",VLOOKUP(AQ159,シフト記号表!$C$6:$L$47,10,FALSE))</f>
        <v/>
      </c>
      <c r="AR160" s="135" t="str">
        <f>IF(AR159="","",VLOOKUP(AR159,シフト記号表!$C$6:$L$47,10,FALSE))</f>
        <v/>
      </c>
      <c r="AS160" s="136" t="str">
        <f>IF(AS159="","",VLOOKUP(AS159,シフト記号表!$C$6:$L$47,10,FALSE))</f>
        <v/>
      </c>
      <c r="AT160" s="136" t="str">
        <f>IF(AT159="","",VLOOKUP(AT159,シフト記号表!$C$6:$L$47,10,FALSE))</f>
        <v/>
      </c>
      <c r="AU160" s="136" t="str">
        <f>IF(AU159="","",VLOOKUP(AU159,シフト記号表!$C$6:$L$47,10,FALSE))</f>
        <v/>
      </c>
      <c r="AV160" s="136" t="str">
        <f>IF(AV159="","",VLOOKUP(AV159,シフト記号表!$C$6:$L$47,10,FALSE))</f>
        <v/>
      </c>
      <c r="AW160" s="136" t="str">
        <f>IF(AW159="","",VLOOKUP(AW159,シフト記号表!$C$6:$L$47,10,FALSE))</f>
        <v/>
      </c>
      <c r="AX160" s="137" t="str">
        <f>IF(AX159="","",VLOOKUP(AX159,シフト記号表!$C$6:$L$47,10,FALSE))</f>
        <v/>
      </c>
      <c r="AY160" s="135" t="str">
        <f>IF(AY159="","",VLOOKUP(AY159,シフト記号表!$C$6:$L$47,10,FALSE))</f>
        <v/>
      </c>
      <c r="AZ160" s="136" t="str">
        <f>IF(AZ159="","",VLOOKUP(AZ159,シフト記号表!$C$6:$L$47,10,FALSE))</f>
        <v/>
      </c>
      <c r="BA160" s="136"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6">
        <f>B159+1</f>
        <v>73</v>
      </c>
      <c r="C161" s="162"/>
      <c r="D161" s="163"/>
      <c r="E161" s="130"/>
      <c r="F161" s="131"/>
      <c r="G161" s="130"/>
      <c r="H161" s="131"/>
      <c r="I161" s="221"/>
      <c r="J161" s="222"/>
      <c r="K161" s="225"/>
      <c r="L161" s="226"/>
      <c r="M161" s="226"/>
      <c r="N161" s="163"/>
      <c r="O161" s="264"/>
      <c r="P161" s="265"/>
      <c r="Q161" s="265"/>
      <c r="R161" s="265"/>
      <c r="S161" s="266"/>
      <c r="T161" s="147" t="s">
        <v>18</v>
      </c>
      <c r="V161" s="98"/>
      <c r="W161" s="85"/>
      <c r="X161" s="86"/>
      <c r="Y161" s="86"/>
      <c r="Z161" s="86"/>
      <c r="AA161" s="86"/>
      <c r="AB161" s="86"/>
      <c r="AC161" s="87"/>
      <c r="AD161" s="85"/>
      <c r="AE161" s="86"/>
      <c r="AF161" s="86"/>
      <c r="AG161" s="86"/>
      <c r="AH161" s="86"/>
      <c r="AI161" s="86"/>
      <c r="AJ161" s="87"/>
      <c r="AK161" s="85"/>
      <c r="AL161" s="86"/>
      <c r="AM161" s="86"/>
      <c r="AN161" s="86"/>
      <c r="AO161" s="86"/>
      <c r="AP161" s="86"/>
      <c r="AQ161" s="87"/>
      <c r="AR161" s="85"/>
      <c r="AS161" s="86"/>
      <c r="AT161" s="86"/>
      <c r="AU161" s="86"/>
      <c r="AV161" s="86"/>
      <c r="AW161" s="86"/>
      <c r="AX161" s="87"/>
      <c r="AY161" s="85"/>
      <c r="AZ161" s="86"/>
      <c r="BA161" s="88"/>
      <c r="BB161" s="217"/>
      <c r="BC161" s="218"/>
      <c r="BD161" s="219"/>
      <c r="BE161" s="220"/>
      <c r="BF161" s="229"/>
      <c r="BG161" s="230"/>
      <c r="BH161" s="230"/>
      <c r="BI161" s="230"/>
      <c r="BJ161" s="231"/>
    </row>
    <row r="162" spans="2:62" ht="20.25" customHeight="1" x14ac:dyDescent="0.4">
      <c r="B162" s="307"/>
      <c r="C162" s="297"/>
      <c r="D162" s="298"/>
      <c r="E162" s="158"/>
      <c r="F162" s="159">
        <f>C161</f>
        <v>0</v>
      </c>
      <c r="G162" s="158"/>
      <c r="H162" s="159">
        <f>I161</f>
        <v>0</v>
      </c>
      <c r="I162" s="299"/>
      <c r="J162" s="300"/>
      <c r="K162" s="301"/>
      <c r="L162" s="302"/>
      <c r="M162" s="302"/>
      <c r="N162" s="298"/>
      <c r="O162" s="264"/>
      <c r="P162" s="265"/>
      <c r="Q162" s="265"/>
      <c r="R162" s="265"/>
      <c r="S162" s="266"/>
      <c r="T162" s="148" t="s">
        <v>210</v>
      </c>
      <c r="U162" s="99"/>
      <c r="V162" s="149"/>
      <c r="W162" s="135" t="str">
        <f>IF(W161="","",VLOOKUP(W161,シフト記号表!$C$6:$L$47,10,FALSE))</f>
        <v/>
      </c>
      <c r="X162" s="136" t="str">
        <f>IF(X161="","",VLOOKUP(X161,シフト記号表!$C$6:$L$47,10,FALSE))</f>
        <v/>
      </c>
      <c r="Y162" s="136" t="str">
        <f>IF(Y161="","",VLOOKUP(Y161,シフト記号表!$C$6:$L$47,10,FALSE))</f>
        <v/>
      </c>
      <c r="Z162" s="136" t="str">
        <f>IF(Z161="","",VLOOKUP(Z161,シフト記号表!$C$6:$L$47,10,FALSE))</f>
        <v/>
      </c>
      <c r="AA162" s="136" t="str">
        <f>IF(AA161="","",VLOOKUP(AA161,シフト記号表!$C$6:$L$47,10,FALSE))</f>
        <v/>
      </c>
      <c r="AB162" s="136" t="str">
        <f>IF(AB161="","",VLOOKUP(AB161,シフト記号表!$C$6:$L$47,10,FALSE))</f>
        <v/>
      </c>
      <c r="AC162" s="137" t="str">
        <f>IF(AC161="","",VLOOKUP(AC161,シフト記号表!$C$6:$L$47,10,FALSE))</f>
        <v/>
      </c>
      <c r="AD162" s="135" t="str">
        <f>IF(AD161="","",VLOOKUP(AD161,シフト記号表!$C$6:$L$47,10,FALSE))</f>
        <v/>
      </c>
      <c r="AE162" s="136" t="str">
        <f>IF(AE161="","",VLOOKUP(AE161,シフト記号表!$C$6:$L$47,10,FALSE))</f>
        <v/>
      </c>
      <c r="AF162" s="136" t="str">
        <f>IF(AF161="","",VLOOKUP(AF161,シフト記号表!$C$6:$L$47,10,FALSE))</f>
        <v/>
      </c>
      <c r="AG162" s="136" t="str">
        <f>IF(AG161="","",VLOOKUP(AG161,シフト記号表!$C$6:$L$47,10,FALSE))</f>
        <v/>
      </c>
      <c r="AH162" s="136" t="str">
        <f>IF(AH161="","",VLOOKUP(AH161,シフト記号表!$C$6:$L$47,10,FALSE))</f>
        <v/>
      </c>
      <c r="AI162" s="136" t="str">
        <f>IF(AI161="","",VLOOKUP(AI161,シフト記号表!$C$6:$L$47,10,FALSE))</f>
        <v/>
      </c>
      <c r="AJ162" s="137" t="str">
        <f>IF(AJ161="","",VLOOKUP(AJ161,シフト記号表!$C$6:$L$47,10,FALSE))</f>
        <v/>
      </c>
      <c r="AK162" s="135" t="str">
        <f>IF(AK161="","",VLOOKUP(AK161,シフト記号表!$C$6:$L$47,10,FALSE))</f>
        <v/>
      </c>
      <c r="AL162" s="136" t="str">
        <f>IF(AL161="","",VLOOKUP(AL161,シフト記号表!$C$6:$L$47,10,FALSE))</f>
        <v/>
      </c>
      <c r="AM162" s="136" t="str">
        <f>IF(AM161="","",VLOOKUP(AM161,シフト記号表!$C$6:$L$47,10,FALSE))</f>
        <v/>
      </c>
      <c r="AN162" s="136" t="str">
        <f>IF(AN161="","",VLOOKUP(AN161,シフト記号表!$C$6:$L$47,10,FALSE))</f>
        <v/>
      </c>
      <c r="AO162" s="136" t="str">
        <f>IF(AO161="","",VLOOKUP(AO161,シフト記号表!$C$6:$L$47,10,FALSE))</f>
        <v/>
      </c>
      <c r="AP162" s="136" t="str">
        <f>IF(AP161="","",VLOOKUP(AP161,シフト記号表!$C$6:$L$47,10,FALSE))</f>
        <v/>
      </c>
      <c r="AQ162" s="137" t="str">
        <f>IF(AQ161="","",VLOOKUP(AQ161,シフト記号表!$C$6:$L$47,10,FALSE))</f>
        <v/>
      </c>
      <c r="AR162" s="135" t="str">
        <f>IF(AR161="","",VLOOKUP(AR161,シフト記号表!$C$6:$L$47,10,FALSE))</f>
        <v/>
      </c>
      <c r="AS162" s="136" t="str">
        <f>IF(AS161="","",VLOOKUP(AS161,シフト記号表!$C$6:$L$47,10,FALSE))</f>
        <v/>
      </c>
      <c r="AT162" s="136" t="str">
        <f>IF(AT161="","",VLOOKUP(AT161,シフト記号表!$C$6:$L$47,10,FALSE))</f>
        <v/>
      </c>
      <c r="AU162" s="136" t="str">
        <f>IF(AU161="","",VLOOKUP(AU161,シフト記号表!$C$6:$L$47,10,FALSE))</f>
        <v/>
      </c>
      <c r="AV162" s="136" t="str">
        <f>IF(AV161="","",VLOOKUP(AV161,シフト記号表!$C$6:$L$47,10,FALSE))</f>
        <v/>
      </c>
      <c r="AW162" s="136" t="str">
        <f>IF(AW161="","",VLOOKUP(AW161,シフト記号表!$C$6:$L$47,10,FALSE))</f>
        <v/>
      </c>
      <c r="AX162" s="137" t="str">
        <f>IF(AX161="","",VLOOKUP(AX161,シフト記号表!$C$6:$L$47,10,FALSE))</f>
        <v/>
      </c>
      <c r="AY162" s="135" t="str">
        <f>IF(AY161="","",VLOOKUP(AY161,シフト記号表!$C$6:$L$47,10,FALSE))</f>
        <v/>
      </c>
      <c r="AZ162" s="136" t="str">
        <f>IF(AZ161="","",VLOOKUP(AZ161,シフト記号表!$C$6:$L$47,10,FALSE))</f>
        <v/>
      </c>
      <c r="BA162" s="136"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6">
        <f>B161+1</f>
        <v>74</v>
      </c>
      <c r="C163" s="162"/>
      <c r="D163" s="163"/>
      <c r="E163" s="130"/>
      <c r="F163" s="131"/>
      <c r="G163" s="130"/>
      <c r="H163" s="131"/>
      <c r="I163" s="221"/>
      <c r="J163" s="222"/>
      <c r="K163" s="225"/>
      <c r="L163" s="226"/>
      <c r="M163" s="226"/>
      <c r="N163" s="163"/>
      <c r="O163" s="264"/>
      <c r="P163" s="265"/>
      <c r="Q163" s="265"/>
      <c r="R163" s="265"/>
      <c r="S163" s="266"/>
      <c r="T163" s="147" t="s">
        <v>18</v>
      </c>
      <c r="V163" s="98"/>
      <c r="W163" s="85"/>
      <c r="X163" s="86"/>
      <c r="Y163" s="86"/>
      <c r="Z163" s="86"/>
      <c r="AA163" s="86"/>
      <c r="AB163" s="86"/>
      <c r="AC163" s="87"/>
      <c r="AD163" s="85"/>
      <c r="AE163" s="86"/>
      <c r="AF163" s="86"/>
      <c r="AG163" s="86"/>
      <c r="AH163" s="86"/>
      <c r="AI163" s="86"/>
      <c r="AJ163" s="87"/>
      <c r="AK163" s="85"/>
      <c r="AL163" s="86"/>
      <c r="AM163" s="86"/>
      <c r="AN163" s="86"/>
      <c r="AO163" s="86"/>
      <c r="AP163" s="86"/>
      <c r="AQ163" s="87"/>
      <c r="AR163" s="85"/>
      <c r="AS163" s="86"/>
      <c r="AT163" s="86"/>
      <c r="AU163" s="86"/>
      <c r="AV163" s="86"/>
      <c r="AW163" s="86"/>
      <c r="AX163" s="87"/>
      <c r="AY163" s="85"/>
      <c r="AZ163" s="86"/>
      <c r="BA163" s="88"/>
      <c r="BB163" s="217"/>
      <c r="BC163" s="218"/>
      <c r="BD163" s="219"/>
      <c r="BE163" s="220"/>
      <c r="BF163" s="229"/>
      <c r="BG163" s="230"/>
      <c r="BH163" s="230"/>
      <c r="BI163" s="230"/>
      <c r="BJ163" s="231"/>
    </row>
    <row r="164" spans="2:62" ht="20.25" customHeight="1" x14ac:dyDescent="0.4">
      <c r="B164" s="307"/>
      <c r="C164" s="297"/>
      <c r="D164" s="298"/>
      <c r="E164" s="158"/>
      <c r="F164" s="159">
        <f>C163</f>
        <v>0</v>
      </c>
      <c r="G164" s="158"/>
      <c r="H164" s="159">
        <f>I163</f>
        <v>0</v>
      </c>
      <c r="I164" s="299"/>
      <c r="J164" s="300"/>
      <c r="K164" s="301"/>
      <c r="L164" s="302"/>
      <c r="M164" s="302"/>
      <c r="N164" s="298"/>
      <c r="O164" s="264"/>
      <c r="P164" s="265"/>
      <c r="Q164" s="265"/>
      <c r="R164" s="265"/>
      <c r="S164" s="266"/>
      <c r="T164" s="148" t="s">
        <v>210</v>
      </c>
      <c r="U164" s="99"/>
      <c r="V164" s="149"/>
      <c r="W164" s="135" t="str">
        <f>IF(W163="","",VLOOKUP(W163,シフト記号表!$C$6:$L$47,10,FALSE))</f>
        <v/>
      </c>
      <c r="X164" s="136" t="str">
        <f>IF(X163="","",VLOOKUP(X163,シフト記号表!$C$6:$L$47,10,FALSE))</f>
        <v/>
      </c>
      <c r="Y164" s="136" t="str">
        <f>IF(Y163="","",VLOOKUP(Y163,シフト記号表!$C$6:$L$47,10,FALSE))</f>
        <v/>
      </c>
      <c r="Z164" s="136" t="str">
        <f>IF(Z163="","",VLOOKUP(Z163,シフト記号表!$C$6:$L$47,10,FALSE))</f>
        <v/>
      </c>
      <c r="AA164" s="136" t="str">
        <f>IF(AA163="","",VLOOKUP(AA163,シフト記号表!$C$6:$L$47,10,FALSE))</f>
        <v/>
      </c>
      <c r="AB164" s="136" t="str">
        <f>IF(AB163="","",VLOOKUP(AB163,シフト記号表!$C$6:$L$47,10,FALSE))</f>
        <v/>
      </c>
      <c r="AC164" s="137" t="str">
        <f>IF(AC163="","",VLOOKUP(AC163,シフト記号表!$C$6:$L$47,10,FALSE))</f>
        <v/>
      </c>
      <c r="AD164" s="135" t="str">
        <f>IF(AD163="","",VLOOKUP(AD163,シフト記号表!$C$6:$L$47,10,FALSE))</f>
        <v/>
      </c>
      <c r="AE164" s="136" t="str">
        <f>IF(AE163="","",VLOOKUP(AE163,シフト記号表!$C$6:$L$47,10,FALSE))</f>
        <v/>
      </c>
      <c r="AF164" s="136" t="str">
        <f>IF(AF163="","",VLOOKUP(AF163,シフト記号表!$C$6:$L$47,10,FALSE))</f>
        <v/>
      </c>
      <c r="AG164" s="136" t="str">
        <f>IF(AG163="","",VLOOKUP(AG163,シフト記号表!$C$6:$L$47,10,FALSE))</f>
        <v/>
      </c>
      <c r="AH164" s="136" t="str">
        <f>IF(AH163="","",VLOOKUP(AH163,シフト記号表!$C$6:$L$47,10,FALSE))</f>
        <v/>
      </c>
      <c r="AI164" s="136" t="str">
        <f>IF(AI163="","",VLOOKUP(AI163,シフト記号表!$C$6:$L$47,10,FALSE))</f>
        <v/>
      </c>
      <c r="AJ164" s="137" t="str">
        <f>IF(AJ163="","",VLOOKUP(AJ163,シフト記号表!$C$6:$L$47,10,FALSE))</f>
        <v/>
      </c>
      <c r="AK164" s="135" t="str">
        <f>IF(AK163="","",VLOOKUP(AK163,シフト記号表!$C$6:$L$47,10,FALSE))</f>
        <v/>
      </c>
      <c r="AL164" s="136" t="str">
        <f>IF(AL163="","",VLOOKUP(AL163,シフト記号表!$C$6:$L$47,10,FALSE))</f>
        <v/>
      </c>
      <c r="AM164" s="136" t="str">
        <f>IF(AM163="","",VLOOKUP(AM163,シフト記号表!$C$6:$L$47,10,FALSE))</f>
        <v/>
      </c>
      <c r="AN164" s="136" t="str">
        <f>IF(AN163="","",VLOOKUP(AN163,シフト記号表!$C$6:$L$47,10,FALSE))</f>
        <v/>
      </c>
      <c r="AO164" s="136" t="str">
        <f>IF(AO163="","",VLOOKUP(AO163,シフト記号表!$C$6:$L$47,10,FALSE))</f>
        <v/>
      </c>
      <c r="AP164" s="136" t="str">
        <f>IF(AP163="","",VLOOKUP(AP163,シフト記号表!$C$6:$L$47,10,FALSE))</f>
        <v/>
      </c>
      <c r="AQ164" s="137" t="str">
        <f>IF(AQ163="","",VLOOKUP(AQ163,シフト記号表!$C$6:$L$47,10,FALSE))</f>
        <v/>
      </c>
      <c r="AR164" s="135" t="str">
        <f>IF(AR163="","",VLOOKUP(AR163,シフト記号表!$C$6:$L$47,10,FALSE))</f>
        <v/>
      </c>
      <c r="AS164" s="136" t="str">
        <f>IF(AS163="","",VLOOKUP(AS163,シフト記号表!$C$6:$L$47,10,FALSE))</f>
        <v/>
      </c>
      <c r="AT164" s="136" t="str">
        <f>IF(AT163="","",VLOOKUP(AT163,シフト記号表!$C$6:$L$47,10,FALSE))</f>
        <v/>
      </c>
      <c r="AU164" s="136" t="str">
        <f>IF(AU163="","",VLOOKUP(AU163,シフト記号表!$C$6:$L$47,10,FALSE))</f>
        <v/>
      </c>
      <c r="AV164" s="136" t="str">
        <f>IF(AV163="","",VLOOKUP(AV163,シフト記号表!$C$6:$L$47,10,FALSE))</f>
        <v/>
      </c>
      <c r="AW164" s="136" t="str">
        <f>IF(AW163="","",VLOOKUP(AW163,シフト記号表!$C$6:$L$47,10,FALSE))</f>
        <v/>
      </c>
      <c r="AX164" s="137" t="str">
        <f>IF(AX163="","",VLOOKUP(AX163,シフト記号表!$C$6:$L$47,10,FALSE))</f>
        <v/>
      </c>
      <c r="AY164" s="135" t="str">
        <f>IF(AY163="","",VLOOKUP(AY163,シフト記号表!$C$6:$L$47,10,FALSE))</f>
        <v/>
      </c>
      <c r="AZ164" s="136" t="str">
        <f>IF(AZ163="","",VLOOKUP(AZ163,シフト記号表!$C$6:$L$47,10,FALSE))</f>
        <v/>
      </c>
      <c r="BA164" s="136"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6">
        <f>B163+1</f>
        <v>75</v>
      </c>
      <c r="C165" s="162"/>
      <c r="D165" s="163"/>
      <c r="E165" s="130"/>
      <c r="F165" s="131"/>
      <c r="G165" s="130"/>
      <c r="H165" s="131"/>
      <c r="I165" s="221"/>
      <c r="J165" s="222"/>
      <c r="K165" s="225"/>
      <c r="L165" s="226"/>
      <c r="M165" s="226"/>
      <c r="N165" s="163"/>
      <c r="O165" s="264"/>
      <c r="P165" s="265"/>
      <c r="Q165" s="265"/>
      <c r="R165" s="265"/>
      <c r="S165" s="266"/>
      <c r="T165" s="147" t="s">
        <v>18</v>
      </c>
      <c r="V165" s="98"/>
      <c r="W165" s="85"/>
      <c r="X165" s="86"/>
      <c r="Y165" s="86"/>
      <c r="Z165" s="86"/>
      <c r="AA165" s="86"/>
      <c r="AB165" s="86"/>
      <c r="AC165" s="87"/>
      <c r="AD165" s="85"/>
      <c r="AE165" s="86"/>
      <c r="AF165" s="86"/>
      <c r="AG165" s="86"/>
      <c r="AH165" s="86"/>
      <c r="AI165" s="86"/>
      <c r="AJ165" s="87"/>
      <c r="AK165" s="85"/>
      <c r="AL165" s="86"/>
      <c r="AM165" s="86"/>
      <c r="AN165" s="86"/>
      <c r="AO165" s="86"/>
      <c r="AP165" s="86"/>
      <c r="AQ165" s="87"/>
      <c r="AR165" s="85"/>
      <c r="AS165" s="86"/>
      <c r="AT165" s="86"/>
      <c r="AU165" s="86"/>
      <c r="AV165" s="86"/>
      <c r="AW165" s="86"/>
      <c r="AX165" s="87"/>
      <c r="AY165" s="85"/>
      <c r="AZ165" s="86"/>
      <c r="BA165" s="88"/>
      <c r="BB165" s="217"/>
      <c r="BC165" s="218"/>
      <c r="BD165" s="219"/>
      <c r="BE165" s="220"/>
      <c r="BF165" s="229"/>
      <c r="BG165" s="230"/>
      <c r="BH165" s="230"/>
      <c r="BI165" s="230"/>
      <c r="BJ165" s="231"/>
    </row>
    <row r="166" spans="2:62" ht="20.25" customHeight="1" x14ac:dyDescent="0.4">
      <c r="B166" s="307"/>
      <c r="C166" s="297"/>
      <c r="D166" s="298"/>
      <c r="E166" s="158"/>
      <c r="F166" s="159">
        <f>C165</f>
        <v>0</v>
      </c>
      <c r="G166" s="158"/>
      <c r="H166" s="159">
        <f>I165</f>
        <v>0</v>
      </c>
      <c r="I166" s="299"/>
      <c r="J166" s="300"/>
      <c r="K166" s="301"/>
      <c r="L166" s="302"/>
      <c r="M166" s="302"/>
      <c r="N166" s="298"/>
      <c r="O166" s="264"/>
      <c r="P166" s="265"/>
      <c r="Q166" s="265"/>
      <c r="R166" s="265"/>
      <c r="S166" s="266"/>
      <c r="T166" s="148" t="s">
        <v>210</v>
      </c>
      <c r="U166" s="99"/>
      <c r="V166" s="149"/>
      <c r="W166" s="135" t="str">
        <f>IF(W165="","",VLOOKUP(W165,シフト記号表!$C$6:$L$47,10,FALSE))</f>
        <v/>
      </c>
      <c r="X166" s="136" t="str">
        <f>IF(X165="","",VLOOKUP(X165,シフト記号表!$C$6:$L$47,10,FALSE))</f>
        <v/>
      </c>
      <c r="Y166" s="136" t="str">
        <f>IF(Y165="","",VLOOKUP(Y165,シフト記号表!$C$6:$L$47,10,FALSE))</f>
        <v/>
      </c>
      <c r="Z166" s="136" t="str">
        <f>IF(Z165="","",VLOOKUP(Z165,シフト記号表!$C$6:$L$47,10,FALSE))</f>
        <v/>
      </c>
      <c r="AA166" s="136" t="str">
        <f>IF(AA165="","",VLOOKUP(AA165,シフト記号表!$C$6:$L$47,10,FALSE))</f>
        <v/>
      </c>
      <c r="AB166" s="136" t="str">
        <f>IF(AB165="","",VLOOKUP(AB165,シフト記号表!$C$6:$L$47,10,FALSE))</f>
        <v/>
      </c>
      <c r="AC166" s="137" t="str">
        <f>IF(AC165="","",VLOOKUP(AC165,シフト記号表!$C$6:$L$47,10,FALSE))</f>
        <v/>
      </c>
      <c r="AD166" s="135" t="str">
        <f>IF(AD165="","",VLOOKUP(AD165,シフト記号表!$C$6:$L$47,10,FALSE))</f>
        <v/>
      </c>
      <c r="AE166" s="136" t="str">
        <f>IF(AE165="","",VLOOKUP(AE165,シフト記号表!$C$6:$L$47,10,FALSE))</f>
        <v/>
      </c>
      <c r="AF166" s="136" t="str">
        <f>IF(AF165="","",VLOOKUP(AF165,シフト記号表!$C$6:$L$47,10,FALSE))</f>
        <v/>
      </c>
      <c r="AG166" s="136" t="str">
        <f>IF(AG165="","",VLOOKUP(AG165,シフト記号表!$C$6:$L$47,10,FALSE))</f>
        <v/>
      </c>
      <c r="AH166" s="136" t="str">
        <f>IF(AH165="","",VLOOKUP(AH165,シフト記号表!$C$6:$L$47,10,FALSE))</f>
        <v/>
      </c>
      <c r="AI166" s="136" t="str">
        <f>IF(AI165="","",VLOOKUP(AI165,シフト記号表!$C$6:$L$47,10,FALSE))</f>
        <v/>
      </c>
      <c r="AJ166" s="137" t="str">
        <f>IF(AJ165="","",VLOOKUP(AJ165,シフト記号表!$C$6:$L$47,10,FALSE))</f>
        <v/>
      </c>
      <c r="AK166" s="135" t="str">
        <f>IF(AK165="","",VLOOKUP(AK165,シフト記号表!$C$6:$L$47,10,FALSE))</f>
        <v/>
      </c>
      <c r="AL166" s="136" t="str">
        <f>IF(AL165="","",VLOOKUP(AL165,シフト記号表!$C$6:$L$47,10,FALSE))</f>
        <v/>
      </c>
      <c r="AM166" s="136" t="str">
        <f>IF(AM165="","",VLOOKUP(AM165,シフト記号表!$C$6:$L$47,10,FALSE))</f>
        <v/>
      </c>
      <c r="AN166" s="136" t="str">
        <f>IF(AN165="","",VLOOKUP(AN165,シフト記号表!$C$6:$L$47,10,FALSE))</f>
        <v/>
      </c>
      <c r="AO166" s="136" t="str">
        <f>IF(AO165="","",VLOOKUP(AO165,シフト記号表!$C$6:$L$47,10,FALSE))</f>
        <v/>
      </c>
      <c r="AP166" s="136" t="str">
        <f>IF(AP165="","",VLOOKUP(AP165,シフト記号表!$C$6:$L$47,10,FALSE))</f>
        <v/>
      </c>
      <c r="AQ166" s="137" t="str">
        <f>IF(AQ165="","",VLOOKUP(AQ165,シフト記号表!$C$6:$L$47,10,FALSE))</f>
        <v/>
      </c>
      <c r="AR166" s="135" t="str">
        <f>IF(AR165="","",VLOOKUP(AR165,シフト記号表!$C$6:$L$47,10,FALSE))</f>
        <v/>
      </c>
      <c r="AS166" s="136" t="str">
        <f>IF(AS165="","",VLOOKUP(AS165,シフト記号表!$C$6:$L$47,10,FALSE))</f>
        <v/>
      </c>
      <c r="AT166" s="136" t="str">
        <f>IF(AT165="","",VLOOKUP(AT165,シフト記号表!$C$6:$L$47,10,FALSE))</f>
        <v/>
      </c>
      <c r="AU166" s="136" t="str">
        <f>IF(AU165="","",VLOOKUP(AU165,シフト記号表!$C$6:$L$47,10,FALSE))</f>
        <v/>
      </c>
      <c r="AV166" s="136" t="str">
        <f>IF(AV165="","",VLOOKUP(AV165,シフト記号表!$C$6:$L$47,10,FALSE))</f>
        <v/>
      </c>
      <c r="AW166" s="136" t="str">
        <f>IF(AW165="","",VLOOKUP(AW165,シフト記号表!$C$6:$L$47,10,FALSE))</f>
        <v/>
      </c>
      <c r="AX166" s="137" t="str">
        <f>IF(AX165="","",VLOOKUP(AX165,シフト記号表!$C$6:$L$47,10,FALSE))</f>
        <v/>
      </c>
      <c r="AY166" s="135" t="str">
        <f>IF(AY165="","",VLOOKUP(AY165,シフト記号表!$C$6:$L$47,10,FALSE))</f>
        <v/>
      </c>
      <c r="AZ166" s="136" t="str">
        <f>IF(AZ165="","",VLOOKUP(AZ165,シフト記号表!$C$6:$L$47,10,FALSE))</f>
        <v/>
      </c>
      <c r="BA166" s="136"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6">
        <f>B165+1</f>
        <v>76</v>
      </c>
      <c r="C167" s="162"/>
      <c r="D167" s="163"/>
      <c r="E167" s="130"/>
      <c r="F167" s="131"/>
      <c r="G167" s="130"/>
      <c r="H167" s="131"/>
      <c r="I167" s="221"/>
      <c r="J167" s="222"/>
      <c r="K167" s="225"/>
      <c r="L167" s="226"/>
      <c r="M167" s="226"/>
      <c r="N167" s="163"/>
      <c r="O167" s="264"/>
      <c r="P167" s="265"/>
      <c r="Q167" s="265"/>
      <c r="R167" s="265"/>
      <c r="S167" s="266"/>
      <c r="T167" s="147" t="s">
        <v>18</v>
      </c>
      <c r="V167" s="98"/>
      <c r="W167" s="85"/>
      <c r="X167" s="86"/>
      <c r="Y167" s="86"/>
      <c r="Z167" s="86"/>
      <c r="AA167" s="86"/>
      <c r="AB167" s="86"/>
      <c r="AC167" s="87"/>
      <c r="AD167" s="85"/>
      <c r="AE167" s="86"/>
      <c r="AF167" s="86"/>
      <c r="AG167" s="86"/>
      <c r="AH167" s="86"/>
      <c r="AI167" s="86"/>
      <c r="AJ167" s="87"/>
      <c r="AK167" s="85"/>
      <c r="AL167" s="86"/>
      <c r="AM167" s="86"/>
      <c r="AN167" s="86"/>
      <c r="AO167" s="86"/>
      <c r="AP167" s="86"/>
      <c r="AQ167" s="87"/>
      <c r="AR167" s="85"/>
      <c r="AS167" s="86"/>
      <c r="AT167" s="86"/>
      <c r="AU167" s="86"/>
      <c r="AV167" s="86"/>
      <c r="AW167" s="86"/>
      <c r="AX167" s="87"/>
      <c r="AY167" s="85"/>
      <c r="AZ167" s="86"/>
      <c r="BA167" s="88"/>
      <c r="BB167" s="217"/>
      <c r="BC167" s="218"/>
      <c r="BD167" s="219"/>
      <c r="BE167" s="220"/>
      <c r="BF167" s="229"/>
      <c r="BG167" s="230"/>
      <c r="BH167" s="230"/>
      <c r="BI167" s="230"/>
      <c r="BJ167" s="231"/>
    </row>
    <row r="168" spans="2:62" ht="20.25" customHeight="1" x14ac:dyDescent="0.4">
      <c r="B168" s="307"/>
      <c r="C168" s="297"/>
      <c r="D168" s="298"/>
      <c r="E168" s="158"/>
      <c r="F168" s="159">
        <f>C167</f>
        <v>0</v>
      </c>
      <c r="G168" s="158"/>
      <c r="H168" s="159">
        <f>I167</f>
        <v>0</v>
      </c>
      <c r="I168" s="299"/>
      <c r="J168" s="300"/>
      <c r="K168" s="301"/>
      <c r="L168" s="302"/>
      <c r="M168" s="302"/>
      <c r="N168" s="298"/>
      <c r="O168" s="264"/>
      <c r="P168" s="265"/>
      <c r="Q168" s="265"/>
      <c r="R168" s="265"/>
      <c r="S168" s="266"/>
      <c r="T168" s="148" t="s">
        <v>210</v>
      </c>
      <c r="U168" s="99"/>
      <c r="V168" s="149"/>
      <c r="W168" s="135" t="str">
        <f>IF(W167="","",VLOOKUP(W167,シフト記号表!$C$6:$L$47,10,FALSE))</f>
        <v/>
      </c>
      <c r="X168" s="136" t="str">
        <f>IF(X167="","",VLOOKUP(X167,シフト記号表!$C$6:$L$47,10,FALSE))</f>
        <v/>
      </c>
      <c r="Y168" s="136" t="str">
        <f>IF(Y167="","",VLOOKUP(Y167,シフト記号表!$C$6:$L$47,10,FALSE))</f>
        <v/>
      </c>
      <c r="Z168" s="136" t="str">
        <f>IF(Z167="","",VLOOKUP(Z167,シフト記号表!$C$6:$L$47,10,FALSE))</f>
        <v/>
      </c>
      <c r="AA168" s="136" t="str">
        <f>IF(AA167="","",VLOOKUP(AA167,シフト記号表!$C$6:$L$47,10,FALSE))</f>
        <v/>
      </c>
      <c r="AB168" s="136" t="str">
        <f>IF(AB167="","",VLOOKUP(AB167,シフト記号表!$C$6:$L$47,10,FALSE))</f>
        <v/>
      </c>
      <c r="AC168" s="137" t="str">
        <f>IF(AC167="","",VLOOKUP(AC167,シフト記号表!$C$6:$L$47,10,FALSE))</f>
        <v/>
      </c>
      <c r="AD168" s="135" t="str">
        <f>IF(AD167="","",VLOOKUP(AD167,シフト記号表!$C$6:$L$47,10,FALSE))</f>
        <v/>
      </c>
      <c r="AE168" s="136" t="str">
        <f>IF(AE167="","",VLOOKUP(AE167,シフト記号表!$C$6:$L$47,10,FALSE))</f>
        <v/>
      </c>
      <c r="AF168" s="136" t="str">
        <f>IF(AF167="","",VLOOKUP(AF167,シフト記号表!$C$6:$L$47,10,FALSE))</f>
        <v/>
      </c>
      <c r="AG168" s="136" t="str">
        <f>IF(AG167="","",VLOOKUP(AG167,シフト記号表!$C$6:$L$47,10,FALSE))</f>
        <v/>
      </c>
      <c r="AH168" s="136" t="str">
        <f>IF(AH167="","",VLOOKUP(AH167,シフト記号表!$C$6:$L$47,10,FALSE))</f>
        <v/>
      </c>
      <c r="AI168" s="136" t="str">
        <f>IF(AI167="","",VLOOKUP(AI167,シフト記号表!$C$6:$L$47,10,FALSE))</f>
        <v/>
      </c>
      <c r="AJ168" s="137" t="str">
        <f>IF(AJ167="","",VLOOKUP(AJ167,シフト記号表!$C$6:$L$47,10,FALSE))</f>
        <v/>
      </c>
      <c r="AK168" s="135" t="str">
        <f>IF(AK167="","",VLOOKUP(AK167,シフト記号表!$C$6:$L$47,10,FALSE))</f>
        <v/>
      </c>
      <c r="AL168" s="136" t="str">
        <f>IF(AL167="","",VLOOKUP(AL167,シフト記号表!$C$6:$L$47,10,FALSE))</f>
        <v/>
      </c>
      <c r="AM168" s="136" t="str">
        <f>IF(AM167="","",VLOOKUP(AM167,シフト記号表!$C$6:$L$47,10,FALSE))</f>
        <v/>
      </c>
      <c r="AN168" s="136" t="str">
        <f>IF(AN167="","",VLOOKUP(AN167,シフト記号表!$C$6:$L$47,10,FALSE))</f>
        <v/>
      </c>
      <c r="AO168" s="136" t="str">
        <f>IF(AO167="","",VLOOKUP(AO167,シフト記号表!$C$6:$L$47,10,FALSE))</f>
        <v/>
      </c>
      <c r="AP168" s="136" t="str">
        <f>IF(AP167="","",VLOOKUP(AP167,シフト記号表!$C$6:$L$47,10,FALSE))</f>
        <v/>
      </c>
      <c r="AQ168" s="137" t="str">
        <f>IF(AQ167="","",VLOOKUP(AQ167,シフト記号表!$C$6:$L$47,10,FALSE))</f>
        <v/>
      </c>
      <c r="AR168" s="135" t="str">
        <f>IF(AR167="","",VLOOKUP(AR167,シフト記号表!$C$6:$L$47,10,FALSE))</f>
        <v/>
      </c>
      <c r="AS168" s="136" t="str">
        <f>IF(AS167="","",VLOOKUP(AS167,シフト記号表!$C$6:$L$47,10,FALSE))</f>
        <v/>
      </c>
      <c r="AT168" s="136" t="str">
        <f>IF(AT167="","",VLOOKUP(AT167,シフト記号表!$C$6:$L$47,10,FALSE))</f>
        <v/>
      </c>
      <c r="AU168" s="136" t="str">
        <f>IF(AU167="","",VLOOKUP(AU167,シフト記号表!$C$6:$L$47,10,FALSE))</f>
        <v/>
      </c>
      <c r="AV168" s="136" t="str">
        <f>IF(AV167="","",VLOOKUP(AV167,シフト記号表!$C$6:$L$47,10,FALSE))</f>
        <v/>
      </c>
      <c r="AW168" s="136" t="str">
        <f>IF(AW167="","",VLOOKUP(AW167,シフト記号表!$C$6:$L$47,10,FALSE))</f>
        <v/>
      </c>
      <c r="AX168" s="137" t="str">
        <f>IF(AX167="","",VLOOKUP(AX167,シフト記号表!$C$6:$L$47,10,FALSE))</f>
        <v/>
      </c>
      <c r="AY168" s="135" t="str">
        <f>IF(AY167="","",VLOOKUP(AY167,シフト記号表!$C$6:$L$47,10,FALSE))</f>
        <v/>
      </c>
      <c r="AZ168" s="136" t="str">
        <f>IF(AZ167="","",VLOOKUP(AZ167,シフト記号表!$C$6:$L$47,10,FALSE))</f>
        <v/>
      </c>
      <c r="BA168" s="136"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6">
        <f>B167+1</f>
        <v>77</v>
      </c>
      <c r="C169" s="162"/>
      <c r="D169" s="163"/>
      <c r="E169" s="130"/>
      <c r="F169" s="131"/>
      <c r="G169" s="130"/>
      <c r="H169" s="131"/>
      <c r="I169" s="221"/>
      <c r="J169" s="222"/>
      <c r="K169" s="225"/>
      <c r="L169" s="226"/>
      <c r="M169" s="226"/>
      <c r="N169" s="163"/>
      <c r="O169" s="264"/>
      <c r="P169" s="265"/>
      <c r="Q169" s="265"/>
      <c r="R169" s="265"/>
      <c r="S169" s="266"/>
      <c r="T169" s="147" t="s">
        <v>18</v>
      </c>
      <c r="V169" s="98"/>
      <c r="W169" s="85"/>
      <c r="X169" s="86"/>
      <c r="Y169" s="86"/>
      <c r="Z169" s="86"/>
      <c r="AA169" s="86"/>
      <c r="AB169" s="86"/>
      <c r="AC169" s="87"/>
      <c r="AD169" s="85"/>
      <c r="AE169" s="86"/>
      <c r="AF169" s="86"/>
      <c r="AG169" s="86"/>
      <c r="AH169" s="86"/>
      <c r="AI169" s="86"/>
      <c r="AJ169" s="87"/>
      <c r="AK169" s="85"/>
      <c r="AL169" s="86"/>
      <c r="AM169" s="86"/>
      <c r="AN169" s="86"/>
      <c r="AO169" s="86"/>
      <c r="AP169" s="86"/>
      <c r="AQ169" s="87"/>
      <c r="AR169" s="85"/>
      <c r="AS169" s="86"/>
      <c r="AT169" s="86"/>
      <c r="AU169" s="86"/>
      <c r="AV169" s="86"/>
      <c r="AW169" s="86"/>
      <c r="AX169" s="87"/>
      <c r="AY169" s="85"/>
      <c r="AZ169" s="86"/>
      <c r="BA169" s="88"/>
      <c r="BB169" s="217"/>
      <c r="BC169" s="218"/>
      <c r="BD169" s="219"/>
      <c r="BE169" s="220"/>
      <c r="BF169" s="229"/>
      <c r="BG169" s="230"/>
      <c r="BH169" s="230"/>
      <c r="BI169" s="230"/>
      <c r="BJ169" s="231"/>
    </row>
    <row r="170" spans="2:62" ht="20.25" customHeight="1" x14ac:dyDescent="0.4">
      <c r="B170" s="307"/>
      <c r="C170" s="297"/>
      <c r="D170" s="298"/>
      <c r="E170" s="158"/>
      <c r="F170" s="159">
        <f>C169</f>
        <v>0</v>
      </c>
      <c r="G170" s="158"/>
      <c r="H170" s="159">
        <f>I169</f>
        <v>0</v>
      </c>
      <c r="I170" s="299"/>
      <c r="J170" s="300"/>
      <c r="K170" s="301"/>
      <c r="L170" s="302"/>
      <c r="M170" s="302"/>
      <c r="N170" s="298"/>
      <c r="O170" s="264"/>
      <c r="P170" s="265"/>
      <c r="Q170" s="265"/>
      <c r="R170" s="265"/>
      <c r="S170" s="266"/>
      <c r="T170" s="148" t="s">
        <v>210</v>
      </c>
      <c r="U170" s="99"/>
      <c r="V170" s="149"/>
      <c r="W170" s="135" t="str">
        <f>IF(W169="","",VLOOKUP(W169,シフト記号表!$C$6:$L$47,10,FALSE))</f>
        <v/>
      </c>
      <c r="X170" s="136" t="str">
        <f>IF(X169="","",VLOOKUP(X169,シフト記号表!$C$6:$L$47,10,FALSE))</f>
        <v/>
      </c>
      <c r="Y170" s="136" t="str">
        <f>IF(Y169="","",VLOOKUP(Y169,シフト記号表!$C$6:$L$47,10,FALSE))</f>
        <v/>
      </c>
      <c r="Z170" s="136" t="str">
        <f>IF(Z169="","",VLOOKUP(Z169,シフト記号表!$C$6:$L$47,10,FALSE))</f>
        <v/>
      </c>
      <c r="AA170" s="136" t="str">
        <f>IF(AA169="","",VLOOKUP(AA169,シフト記号表!$C$6:$L$47,10,FALSE))</f>
        <v/>
      </c>
      <c r="AB170" s="136" t="str">
        <f>IF(AB169="","",VLOOKUP(AB169,シフト記号表!$C$6:$L$47,10,FALSE))</f>
        <v/>
      </c>
      <c r="AC170" s="137" t="str">
        <f>IF(AC169="","",VLOOKUP(AC169,シフト記号表!$C$6:$L$47,10,FALSE))</f>
        <v/>
      </c>
      <c r="AD170" s="135" t="str">
        <f>IF(AD169="","",VLOOKUP(AD169,シフト記号表!$C$6:$L$47,10,FALSE))</f>
        <v/>
      </c>
      <c r="AE170" s="136" t="str">
        <f>IF(AE169="","",VLOOKUP(AE169,シフト記号表!$C$6:$L$47,10,FALSE))</f>
        <v/>
      </c>
      <c r="AF170" s="136" t="str">
        <f>IF(AF169="","",VLOOKUP(AF169,シフト記号表!$C$6:$L$47,10,FALSE))</f>
        <v/>
      </c>
      <c r="AG170" s="136" t="str">
        <f>IF(AG169="","",VLOOKUP(AG169,シフト記号表!$C$6:$L$47,10,FALSE))</f>
        <v/>
      </c>
      <c r="AH170" s="136" t="str">
        <f>IF(AH169="","",VLOOKUP(AH169,シフト記号表!$C$6:$L$47,10,FALSE))</f>
        <v/>
      </c>
      <c r="AI170" s="136" t="str">
        <f>IF(AI169="","",VLOOKUP(AI169,シフト記号表!$C$6:$L$47,10,FALSE))</f>
        <v/>
      </c>
      <c r="AJ170" s="137" t="str">
        <f>IF(AJ169="","",VLOOKUP(AJ169,シフト記号表!$C$6:$L$47,10,FALSE))</f>
        <v/>
      </c>
      <c r="AK170" s="135" t="str">
        <f>IF(AK169="","",VLOOKUP(AK169,シフト記号表!$C$6:$L$47,10,FALSE))</f>
        <v/>
      </c>
      <c r="AL170" s="136" t="str">
        <f>IF(AL169="","",VLOOKUP(AL169,シフト記号表!$C$6:$L$47,10,FALSE))</f>
        <v/>
      </c>
      <c r="AM170" s="136" t="str">
        <f>IF(AM169="","",VLOOKUP(AM169,シフト記号表!$C$6:$L$47,10,FALSE))</f>
        <v/>
      </c>
      <c r="AN170" s="136" t="str">
        <f>IF(AN169="","",VLOOKUP(AN169,シフト記号表!$C$6:$L$47,10,FALSE))</f>
        <v/>
      </c>
      <c r="AO170" s="136" t="str">
        <f>IF(AO169="","",VLOOKUP(AO169,シフト記号表!$C$6:$L$47,10,FALSE))</f>
        <v/>
      </c>
      <c r="AP170" s="136" t="str">
        <f>IF(AP169="","",VLOOKUP(AP169,シフト記号表!$C$6:$L$47,10,FALSE))</f>
        <v/>
      </c>
      <c r="AQ170" s="137" t="str">
        <f>IF(AQ169="","",VLOOKUP(AQ169,シフト記号表!$C$6:$L$47,10,FALSE))</f>
        <v/>
      </c>
      <c r="AR170" s="135" t="str">
        <f>IF(AR169="","",VLOOKUP(AR169,シフト記号表!$C$6:$L$47,10,FALSE))</f>
        <v/>
      </c>
      <c r="AS170" s="136" t="str">
        <f>IF(AS169="","",VLOOKUP(AS169,シフト記号表!$C$6:$L$47,10,FALSE))</f>
        <v/>
      </c>
      <c r="AT170" s="136" t="str">
        <f>IF(AT169="","",VLOOKUP(AT169,シフト記号表!$C$6:$L$47,10,FALSE))</f>
        <v/>
      </c>
      <c r="AU170" s="136" t="str">
        <f>IF(AU169="","",VLOOKUP(AU169,シフト記号表!$C$6:$L$47,10,FALSE))</f>
        <v/>
      </c>
      <c r="AV170" s="136" t="str">
        <f>IF(AV169="","",VLOOKUP(AV169,シフト記号表!$C$6:$L$47,10,FALSE))</f>
        <v/>
      </c>
      <c r="AW170" s="136" t="str">
        <f>IF(AW169="","",VLOOKUP(AW169,シフト記号表!$C$6:$L$47,10,FALSE))</f>
        <v/>
      </c>
      <c r="AX170" s="137" t="str">
        <f>IF(AX169="","",VLOOKUP(AX169,シフト記号表!$C$6:$L$47,10,FALSE))</f>
        <v/>
      </c>
      <c r="AY170" s="135" t="str">
        <f>IF(AY169="","",VLOOKUP(AY169,シフト記号表!$C$6:$L$47,10,FALSE))</f>
        <v/>
      </c>
      <c r="AZ170" s="136" t="str">
        <f>IF(AZ169="","",VLOOKUP(AZ169,シフト記号表!$C$6:$L$47,10,FALSE))</f>
        <v/>
      </c>
      <c r="BA170" s="136"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6">
        <f>B169+1</f>
        <v>78</v>
      </c>
      <c r="C171" s="162"/>
      <c r="D171" s="163"/>
      <c r="E171" s="130"/>
      <c r="F171" s="131"/>
      <c r="G171" s="130"/>
      <c r="H171" s="131"/>
      <c r="I171" s="221"/>
      <c r="J171" s="222"/>
      <c r="K171" s="225"/>
      <c r="L171" s="226"/>
      <c r="M171" s="226"/>
      <c r="N171" s="163"/>
      <c r="O171" s="264"/>
      <c r="P171" s="265"/>
      <c r="Q171" s="265"/>
      <c r="R171" s="265"/>
      <c r="S171" s="266"/>
      <c r="T171" s="147" t="s">
        <v>18</v>
      </c>
      <c r="V171" s="98"/>
      <c r="W171" s="85"/>
      <c r="X171" s="86"/>
      <c r="Y171" s="86"/>
      <c r="Z171" s="86"/>
      <c r="AA171" s="86"/>
      <c r="AB171" s="86"/>
      <c r="AC171" s="87"/>
      <c r="AD171" s="85"/>
      <c r="AE171" s="86"/>
      <c r="AF171" s="86"/>
      <c r="AG171" s="86"/>
      <c r="AH171" s="86"/>
      <c r="AI171" s="86"/>
      <c r="AJ171" s="87"/>
      <c r="AK171" s="85"/>
      <c r="AL171" s="86"/>
      <c r="AM171" s="86"/>
      <c r="AN171" s="86"/>
      <c r="AO171" s="86"/>
      <c r="AP171" s="86"/>
      <c r="AQ171" s="87"/>
      <c r="AR171" s="85"/>
      <c r="AS171" s="86"/>
      <c r="AT171" s="86"/>
      <c r="AU171" s="86"/>
      <c r="AV171" s="86"/>
      <c r="AW171" s="86"/>
      <c r="AX171" s="87"/>
      <c r="AY171" s="85"/>
      <c r="AZ171" s="86"/>
      <c r="BA171" s="88"/>
      <c r="BB171" s="217"/>
      <c r="BC171" s="218"/>
      <c r="BD171" s="219"/>
      <c r="BE171" s="220"/>
      <c r="BF171" s="229"/>
      <c r="BG171" s="230"/>
      <c r="BH171" s="230"/>
      <c r="BI171" s="230"/>
      <c r="BJ171" s="231"/>
    </row>
    <row r="172" spans="2:62" ht="20.25" customHeight="1" x14ac:dyDescent="0.4">
      <c r="B172" s="307"/>
      <c r="C172" s="297"/>
      <c r="D172" s="298"/>
      <c r="E172" s="158"/>
      <c r="F172" s="159">
        <f>C171</f>
        <v>0</v>
      </c>
      <c r="G172" s="158"/>
      <c r="H172" s="159">
        <f>I171</f>
        <v>0</v>
      </c>
      <c r="I172" s="299"/>
      <c r="J172" s="300"/>
      <c r="K172" s="301"/>
      <c r="L172" s="302"/>
      <c r="M172" s="302"/>
      <c r="N172" s="298"/>
      <c r="O172" s="264"/>
      <c r="P172" s="265"/>
      <c r="Q172" s="265"/>
      <c r="R172" s="265"/>
      <c r="S172" s="266"/>
      <c r="T172" s="148" t="s">
        <v>210</v>
      </c>
      <c r="U172" s="99"/>
      <c r="V172" s="149"/>
      <c r="W172" s="135" t="str">
        <f>IF(W171="","",VLOOKUP(W171,シフト記号表!$C$6:$L$47,10,FALSE))</f>
        <v/>
      </c>
      <c r="X172" s="136" t="str">
        <f>IF(X171="","",VLOOKUP(X171,シフト記号表!$C$6:$L$47,10,FALSE))</f>
        <v/>
      </c>
      <c r="Y172" s="136" t="str">
        <f>IF(Y171="","",VLOOKUP(Y171,シフト記号表!$C$6:$L$47,10,FALSE))</f>
        <v/>
      </c>
      <c r="Z172" s="136" t="str">
        <f>IF(Z171="","",VLOOKUP(Z171,シフト記号表!$C$6:$L$47,10,FALSE))</f>
        <v/>
      </c>
      <c r="AA172" s="136" t="str">
        <f>IF(AA171="","",VLOOKUP(AA171,シフト記号表!$C$6:$L$47,10,FALSE))</f>
        <v/>
      </c>
      <c r="AB172" s="136" t="str">
        <f>IF(AB171="","",VLOOKUP(AB171,シフト記号表!$C$6:$L$47,10,FALSE))</f>
        <v/>
      </c>
      <c r="AC172" s="137" t="str">
        <f>IF(AC171="","",VLOOKUP(AC171,シフト記号表!$C$6:$L$47,10,FALSE))</f>
        <v/>
      </c>
      <c r="AD172" s="135" t="str">
        <f>IF(AD171="","",VLOOKUP(AD171,シフト記号表!$C$6:$L$47,10,FALSE))</f>
        <v/>
      </c>
      <c r="AE172" s="136" t="str">
        <f>IF(AE171="","",VLOOKUP(AE171,シフト記号表!$C$6:$L$47,10,FALSE))</f>
        <v/>
      </c>
      <c r="AF172" s="136" t="str">
        <f>IF(AF171="","",VLOOKUP(AF171,シフト記号表!$C$6:$L$47,10,FALSE))</f>
        <v/>
      </c>
      <c r="AG172" s="136" t="str">
        <f>IF(AG171="","",VLOOKUP(AG171,シフト記号表!$C$6:$L$47,10,FALSE))</f>
        <v/>
      </c>
      <c r="AH172" s="136" t="str">
        <f>IF(AH171="","",VLOOKUP(AH171,シフト記号表!$C$6:$L$47,10,FALSE))</f>
        <v/>
      </c>
      <c r="AI172" s="136" t="str">
        <f>IF(AI171="","",VLOOKUP(AI171,シフト記号表!$C$6:$L$47,10,FALSE))</f>
        <v/>
      </c>
      <c r="AJ172" s="137" t="str">
        <f>IF(AJ171="","",VLOOKUP(AJ171,シフト記号表!$C$6:$L$47,10,FALSE))</f>
        <v/>
      </c>
      <c r="AK172" s="135" t="str">
        <f>IF(AK171="","",VLOOKUP(AK171,シフト記号表!$C$6:$L$47,10,FALSE))</f>
        <v/>
      </c>
      <c r="AL172" s="136" t="str">
        <f>IF(AL171="","",VLOOKUP(AL171,シフト記号表!$C$6:$L$47,10,FALSE))</f>
        <v/>
      </c>
      <c r="AM172" s="136" t="str">
        <f>IF(AM171="","",VLOOKUP(AM171,シフト記号表!$C$6:$L$47,10,FALSE))</f>
        <v/>
      </c>
      <c r="AN172" s="136" t="str">
        <f>IF(AN171="","",VLOOKUP(AN171,シフト記号表!$C$6:$L$47,10,FALSE))</f>
        <v/>
      </c>
      <c r="AO172" s="136" t="str">
        <f>IF(AO171="","",VLOOKUP(AO171,シフト記号表!$C$6:$L$47,10,FALSE))</f>
        <v/>
      </c>
      <c r="AP172" s="136" t="str">
        <f>IF(AP171="","",VLOOKUP(AP171,シフト記号表!$C$6:$L$47,10,FALSE))</f>
        <v/>
      </c>
      <c r="AQ172" s="137" t="str">
        <f>IF(AQ171="","",VLOOKUP(AQ171,シフト記号表!$C$6:$L$47,10,FALSE))</f>
        <v/>
      </c>
      <c r="AR172" s="135" t="str">
        <f>IF(AR171="","",VLOOKUP(AR171,シフト記号表!$C$6:$L$47,10,FALSE))</f>
        <v/>
      </c>
      <c r="AS172" s="136" t="str">
        <f>IF(AS171="","",VLOOKUP(AS171,シフト記号表!$C$6:$L$47,10,FALSE))</f>
        <v/>
      </c>
      <c r="AT172" s="136" t="str">
        <f>IF(AT171="","",VLOOKUP(AT171,シフト記号表!$C$6:$L$47,10,FALSE))</f>
        <v/>
      </c>
      <c r="AU172" s="136" t="str">
        <f>IF(AU171="","",VLOOKUP(AU171,シフト記号表!$C$6:$L$47,10,FALSE))</f>
        <v/>
      </c>
      <c r="AV172" s="136" t="str">
        <f>IF(AV171="","",VLOOKUP(AV171,シフト記号表!$C$6:$L$47,10,FALSE))</f>
        <v/>
      </c>
      <c r="AW172" s="136" t="str">
        <f>IF(AW171="","",VLOOKUP(AW171,シフト記号表!$C$6:$L$47,10,FALSE))</f>
        <v/>
      </c>
      <c r="AX172" s="137" t="str">
        <f>IF(AX171="","",VLOOKUP(AX171,シフト記号表!$C$6:$L$47,10,FALSE))</f>
        <v/>
      </c>
      <c r="AY172" s="135" t="str">
        <f>IF(AY171="","",VLOOKUP(AY171,シフト記号表!$C$6:$L$47,10,FALSE))</f>
        <v/>
      </c>
      <c r="AZ172" s="136" t="str">
        <f>IF(AZ171="","",VLOOKUP(AZ171,シフト記号表!$C$6:$L$47,10,FALSE))</f>
        <v/>
      </c>
      <c r="BA172" s="136"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6">
        <f>B171+1</f>
        <v>79</v>
      </c>
      <c r="C173" s="162"/>
      <c r="D173" s="163"/>
      <c r="E173" s="130"/>
      <c r="F173" s="131"/>
      <c r="G173" s="130"/>
      <c r="H173" s="131"/>
      <c r="I173" s="221"/>
      <c r="J173" s="222"/>
      <c r="K173" s="225"/>
      <c r="L173" s="226"/>
      <c r="M173" s="226"/>
      <c r="N173" s="163"/>
      <c r="O173" s="264"/>
      <c r="P173" s="265"/>
      <c r="Q173" s="265"/>
      <c r="R173" s="265"/>
      <c r="S173" s="266"/>
      <c r="T173" s="147" t="s">
        <v>18</v>
      </c>
      <c r="V173" s="98"/>
      <c r="W173" s="85"/>
      <c r="X173" s="86"/>
      <c r="Y173" s="86"/>
      <c r="Z173" s="86"/>
      <c r="AA173" s="86"/>
      <c r="AB173" s="86"/>
      <c r="AC173" s="87"/>
      <c r="AD173" s="85"/>
      <c r="AE173" s="86"/>
      <c r="AF173" s="86"/>
      <c r="AG173" s="86"/>
      <c r="AH173" s="86"/>
      <c r="AI173" s="86"/>
      <c r="AJ173" s="87"/>
      <c r="AK173" s="85"/>
      <c r="AL173" s="86"/>
      <c r="AM173" s="86"/>
      <c r="AN173" s="86"/>
      <c r="AO173" s="86"/>
      <c r="AP173" s="86"/>
      <c r="AQ173" s="87"/>
      <c r="AR173" s="85"/>
      <c r="AS173" s="86"/>
      <c r="AT173" s="86"/>
      <c r="AU173" s="86"/>
      <c r="AV173" s="86"/>
      <c r="AW173" s="86"/>
      <c r="AX173" s="87"/>
      <c r="AY173" s="85"/>
      <c r="AZ173" s="86"/>
      <c r="BA173" s="88"/>
      <c r="BB173" s="217"/>
      <c r="BC173" s="218"/>
      <c r="BD173" s="219"/>
      <c r="BE173" s="220"/>
      <c r="BF173" s="229"/>
      <c r="BG173" s="230"/>
      <c r="BH173" s="230"/>
      <c r="BI173" s="230"/>
      <c r="BJ173" s="231"/>
    </row>
    <row r="174" spans="2:62" ht="20.25" customHeight="1" x14ac:dyDescent="0.4">
      <c r="B174" s="307"/>
      <c r="C174" s="297"/>
      <c r="D174" s="298"/>
      <c r="E174" s="158"/>
      <c r="F174" s="159">
        <f>C173</f>
        <v>0</v>
      </c>
      <c r="G174" s="158"/>
      <c r="H174" s="159">
        <f>I173</f>
        <v>0</v>
      </c>
      <c r="I174" s="299"/>
      <c r="J174" s="300"/>
      <c r="K174" s="301"/>
      <c r="L174" s="302"/>
      <c r="M174" s="302"/>
      <c r="N174" s="298"/>
      <c r="O174" s="264"/>
      <c r="P174" s="265"/>
      <c r="Q174" s="265"/>
      <c r="R174" s="265"/>
      <c r="S174" s="266"/>
      <c r="T174" s="148" t="s">
        <v>210</v>
      </c>
      <c r="U174" s="99"/>
      <c r="V174" s="149"/>
      <c r="W174" s="135" t="str">
        <f>IF(W173="","",VLOOKUP(W173,シフト記号表!$C$6:$L$47,10,FALSE))</f>
        <v/>
      </c>
      <c r="X174" s="136" t="str">
        <f>IF(X173="","",VLOOKUP(X173,シフト記号表!$C$6:$L$47,10,FALSE))</f>
        <v/>
      </c>
      <c r="Y174" s="136" t="str">
        <f>IF(Y173="","",VLOOKUP(Y173,シフト記号表!$C$6:$L$47,10,FALSE))</f>
        <v/>
      </c>
      <c r="Z174" s="136" t="str">
        <f>IF(Z173="","",VLOOKUP(Z173,シフト記号表!$C$6:$L$47,10,FALSE))</f>
        <v/>
      </c>
      <c r="AA174" s="136" t="str">
        <f>IF(AA173="","",VLOOKUP(AA173,シフト記号表!$C$6:$L$47,10,FALSE))</f>
        <v/>
      </c>
      <c r="AB174" s="136" t="str">
        <f>IF(AB173="","",VLOOKUP(AB173,シフト記号表!$C$6:$L$47,10,FALSE))</f>
        <v/>
      </c>
      <c r="AC174" s="137" t="str">
        <f>IF(AC173="","",VLOOKUP(AC173,シフト記号表!$C$6:$L$47,10,FALSE))</f>
        <v/>
      </c>
      <c r="AD174" s="135" t="str">
        <f>IF(AD173="","",VLOOKUP(AD173,シフト記号表!$C$6:$L$47,10,FALSE))</f>
        <v/>
      </c>
      <c r="AE174" s="136" t="str">
        <f>IF(AE173="","",VLOOKUP(AE173,シフト記号表!$C$6:$L$47,10,FALSE))</f>
        <v/>
      </c>
      <c r="AF174" s="136" t="str">
        <f>IF(AF173="","",VLOOKUP(AF173,シフト記号表!$C$6:$L$47,10,FALSE))</f>
        <v/>
      </c>
      <c r="AG174" s="136" t="str">
        <f>IF(AG173="","",VLOOKUP(AG173,シフト記号表!$C$6:$L$47,10,FALSE))</f>
        <v/>
      </c>
      <c r="AH174" s="136" t="str">
        <f>IF(AH173="","",VLOOKUP(AH173,シフト記号表!$C$6:$L$47,10,FALSE))</f>
        <v/>
      </c>
      <c r="AI174" s="136" t="str">
        <f>IF(AI173="","",VLOOKUP(AI173,シフト記号表!$C$6:$L$47,10,FALSE))</f>
        <v/>
      </c>
      <c r="AJ174" s="137" t="str">
        <f>IF(AJ173="","",VLOOKUP(AJ173,シフト記号表!$C$6:$L$47,10,FALSE))</f>
        <v/>
      </c>
      <c r="AK174" s="135" t="str">
        <f>IF(AK173="","",VLOOKUP(AK173,シフト記号表!$C$6:$L$47,10,FALSE))</f>
        <v/>
      </c>
      <c r="AL174" s="136" t="str">
        <f>IF(AL173="","",VLOOKUP(AL173,シフト記号表!$C$6:$L$47,10,FALSE))</f>
        <v/>
      </c>
      <c r="AM174" s="136" t="str">
        <f>IF(AM173="","",VLOOKUP(AM173,シフト記号表!$C$6:$L$47,10,FALSE))</f>
        <v/>
      </c>
      <c r="AN174" s="136" t="str">
        <f>IF(AN173="","",VLOOKUP(AN173,シフト記号表!$C$6:$L$47,10,FALSE))</f>
        <v/>
      </c>
      <c r="AO174" s="136" t="str">
        <f>IF(AO173="","",VLOOKUP(AO173,シフト記号表!$C$6:$L$47,10,FALSE))</f>
        <v/>
      </c>
      <c r="AP174" s="136" t="str">
        <f>IF(AP173="","",VLOOKUP(AP173,シフト記号表!$C$6:$L$47,10,FALSE))</f>
        <v/>
      </c>
      <c r="AQ174" s="137" t="str">
        <f>IF(AQ173="","",VLOOKUP(AQ173,シフト記号表!$C$6:$L$47,10,FALSE))</f>
        <v/>
      </c>
      <c r="AR174" s="135" t="str">
        <f>IF(AR173="","",VLOOKUP(AR173,シフト記号表!$C$6:$L$47,10,FALSE))</f>
        <v/>
      </c>
      <c r="AS174" s="136" t="str">
        <f>IF(AS173="","",VLOOKUP(AS173,シフト記号表!$C$6:$L$47,10,FALSE))</f>
        <v/>
      </c>
      <c r="AT174" s="136" t="str">
        <f>IF(AT173="","",VLOOKUP(AT173,シフト記号表!$C$6:$L$47,10,FALSE))</f>
        <v/>
      </c>
      <c r="AU174" s="136" t="str">
        <f>IF(AU173="","",VLOOKUP(AU173,シフト記号表!$C$6:$L$47,10,FALSE))</f>
        <v/>
      </c>
      <c r="AV174" s="136" t="str">
        <f>IF(AV173="","",VLOOKUP(AV173,シフト記号表!$C$6:$L$47,10,FALSE))</f>
        <v/>
      </c>
      <c r="AW174" s="136" t="str">
        <f>IF(AW173="","",VLOOKUP(AW173,シフト記号表!$C$6:$L$47,10,FALSE))</f>
        <v/>
      </c>
      <c r="AX174" s="137" t="str">
        <f>IF(AX173="","",VLOOKUP(AX173,シフト記号表!$C$6:$L$47,10,FALSE))</f>
        <v/>
      </c>
      <c r="AY174" s="135" t="str">
        <f>IF(AY173="","",VLOOKUP(AY173,シフト記号表!$C$6:$L$47,10,FALSE))</f>
        <v/>
      </c>
      <c r="AZ174" s="136" t="str">
        <f>IF(AZ173="","",VLOOKUP(AZ173,シフト記号表!$C$6:$L$47,10,FALSE))</f>
        <v/>
      </c>
      <c r="BA174" s="136"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6">
        <f>B173+1</f>
        <v>80</v>
      </c>
      <c r="C175" s="162"/>
      <c r="D175" s="163"/>
      <c r="E175" s="130"/>
      <c r="F175" s="131"/>
      <c r="G175" s="130"/>
      <c r="H175" s="131"/>
      <c r="I175" s="221"/>
      <c r="J175" s="222"/>
      <c r="K175" s="225"/>
      <c r="L175" s="226"/>
      <c r="M175" s="226"/>
      <c r="N175" s="163"/>
      <c r="O175" s="264"/>
      <c r="P175" s="265"/>
      <c r="Q175" s="265"/>
      <c r="R175" s="265"/>
      <c r="S175" s="266"/>
      <c r="T175" s="147" t="s">
        <v>18</v>
      </c>
      <c r="V175" s="98"/>
      <c r="W175" s="85"/>
      <c r="X175" s="86"/>
      <c r="Y175" s="86"/>
      <c r="Z175" s="86"/>
      <c r="AA175" s="86"/>
      <c r="AB175" s="86"/>
      <c r="AC175" s="87"/>
      <c r="AD175" s="85"/>
      <c r="AE175" s="86"/>
      <c r="AF175" s="86"/>
      <c r="AG175" s="86"/>
      <c r="AH175" s="86"/>
      <c r="AI175" s="86"/>
      <c r="AJ175" s="87"/>
      <c r="AK175" s="85"/>
      <c r="AL175" s="86"/>
      <c r="AM175" s="86"/>
      <c r="AN175" s="86"/>
      <c r="AO175" s="86"/>
      <c r="AP175" s="86"/>
      <c r="AQ175" s="87"/>
      <c r="AR175" s="85"/>
      <c r="AS175" s="86"/>
      <c r="AT175" s="86"/>
      <c r="AU175" s="86"/>
      <c r="AV175" s="86"/>
      <c r="AW175" s="86"/>
      <c r="AX175" s="87"/>
      <c r="AY175" s="85"/>
      <c r="AZ175" s="86"/>
      <c r="BA175" s="88"/>
      <c r="BB175" s="217"/>
      <c r="BC175" s="218"/>
      <c r="BD175" s="219"/>
      <c r="BE175" s="220"/>
      <c r="BF175" s="229"/>
      <c r="BG175" s="230"/>
      <c r="BH175" s="230"/>
      <c r="BI175" s="230"/>
      <c r="BJ175" s="231"/>
    </row>
    <row r="176" spans="2:62" ht="20.25" customHeight="1" x14ac:dyDescent="0.4">
      <c r="B176" s="307"/>
      <c r="C176" s="297"/>
      <c r="D176" s="298"/>
      <c r="E176" s="158"/>
      <c r="F176" s="159">
        <f>C175</f>
        <v>0</v>
      </c>
      <c r="G176" s="158"/>
      <c r="H176" s="159">
        <f>I175</f>
        <v>0</v>
      </c>
      <c r="I176" s="299"/>
      <c r="J176" s="300"/>
      <c r="K176" s="301"/>
      <c r="L176" s="302"/>
      <c r="M176" s="302"/>
      <c r="N176" s="298"/>
      <c r="O176" s="264"/>
      <c r="P176" s="265"/>
      <c r="Q176" s="265"/>
      <c r="R176" s="265"/>
      <c r="S176" s="266"/>
      <c r="T176" s="148" t="s">
        <v>210</v>
      </c>
      <c r="U176" s="99"/>
      <c r="V176" s="149"/>
      <c r="W176" s="135" t="str">
        <f>IF(W175="","",VLOOKUP(W175,シフト記号表!$C$6:$L$47,10,FALSE))</f>
        <v/>
      </c>
      <c r="X176" s="136" t="str">
        <f>IF(X175="","",VLOOKUP(X175,シフト記号表!$C$6:$L$47,10,FALSE))</f>
        <v/>
      </c>
      <c r="Y176" s="136" t="str">
        <f>IF(Y175="","",VLOOKUP(Y175,シフト記号表!$C$6:$L$47,10,FALSE))</f>
        <v/>
      </c>
      <c r="Z176" s="136" t="str">
        <f>IF(Z175="","",VLOOKUP(Z175,シフト記号表!$C$6:$L$47,10,FALSE))</f>
        <v/>
      </c>
      <c r="AA176" s="136" t="str">
        <f>IF(AA175="","",VLOOKUP(AA175,シフト記号表!$C$6:$L$47,10,FALSE))</f>
        <v/>
      </c>
      <c r="AB176" s="136" t="str">
        <f>IF(AB175="","",VLOOKUP(AB175,シフト記号表!$C$6:$L$47,10,FALSE))</f>
        <v/>
      </c>
      <c r="AC176" s="137" t="str">
        <f>IF(AC175="","",VLOOKUP(AC175,シフト記号表!$C$6:$L$47,10,FALSE))</f>
        <v/>
      </c>
      <c r="AD176" s="135" t="str">
        <f>IF(AD175="","",VLOOKUP(AD175,シフト記号表!$C$6:$L$47,10,FALSE))</f>
        <v/>
      </c>
      <c r="AE176" s="136" t="str">
        <f>IF(AE175="","",VLOOKUP(AE175,シフト記号表!$C$6:$L$47,10,FALSE))</f>
        <v/>
      </c>
      <c r="AF176" s="136" t="str">
        <f>IF(AF175="","",VLOOKUP(AF175,シフト記号表!$C$6:$L$47,10,FALSE))</f>
        <v/>
      </c>
      <c r="AG176" s="136" t="str">
        <f>IF(AG175="","",VLOOKUP(AG175,シフト記号表!$C$6:$L$47,10,FALSE))</f>
        <v/>
      </c>
      <c r="AH176" s="136" t="str">
        <f>IF(AH175="","",VLOOKUP(AH175,シフト記号表!$C$6:$L$47,10,FALSE))</f>
        <v/>
      </c>
      <c r="AI176" s="136" t="str">
        <f>IF(AI175="","",VLOOKUP(AI175,シフト記号表!$C$6:$L$47,10,FALSE))</f>
        <v/>
      </c>
      <c r="AJ176" s="137" t="str">
        <f>IF(AJ175="","",VLOOKUP(AJ175,シフト記号表!$C$6:$L$47,10,FALSE))</f>
        <v/>
      </c>
      <c r="AK176" s="135" t="str">
        <f>IF(AK175="","",VLOOKUP(AK175,シフト記号表!$C$6:$L$47,10,FALSE))</f>
        <v/>
      </c>
      <c r="AL176" s="136" t="str">
        <f>IF(AL175="","",VLOOKUP(AL175,シフト記号表!$C$6:$L$47,10,FALSE))</f>
        <v/>
      </c>
      <c r="AM176" s="136" t="str">
        <f>IF(AM175="","",VLOOKUP(AM175,シフト記号表!$C$6:$L$47,10,FALSE))</f>
        <v/>
      </c>
      <c r="AN176" s="136" t="str">
        <f>IF(AN175="","",VLOOKUP(AN175,シフト記号表!$C$6:$L$47,10,FALSE))</f>
        <v/>
      </c>
      <c r="AO176" s="136" t="str">
        <f>IF(AO175="","",VLOOKUP(AO175,シフト記号表!$C$6:$L$47,10,FALSE))</f>
        <v/>
      </c>
      <c r="AP176" s="136" t="str">
        <f>IF(AP175="","",VLOOKUP(AP175,シフト記号表!$C$6:$L$47,10,FALSE))</f>
        <v/>
      </c>
      <c r="AQ176" s="137" t="str">
        <f>IF(AQ175="","",VLOOKUP(AQ175,シフト記号表!$C$6:$L$47,10,FALSE))</f>
        <v/>
      </c>
      <c r="AR176" s="135" t="str">
        <f>IF(AR175="","",VLOOKUP(AR175,シフト記号表!$C$6:$L$47,10,FALSE))</f>
        <v/>
      </c>
      <c r="AS176" s="136" t="str">
        <f>IF(AS175="","",VLOOKUP(AS175,シフト記号表!$C$6:$L$47,10,FALSE))</f>
        <v/>
      </c>
      <c r="AT176" s="136" t="str">
        <f>IF(AT175="","",VLOOKUP(AT175,シフト記号表!$C$6:$L$47,10,FALSE))</f>
        <v/>
      </c>
      <c r="AU176" s="136" t="str">
        <f>IF(AU175="","",VLOOKUP(AU175,シフト記号表!$C$6:$L$47,10,FALSE))</f>
        <v/>
      </c>
      <c r="AV176" s="136" t="str">
        <f>IF(AV175="","",VLOOKUP(AV175,シフト記号表!$C$6:$L$47,10,FALSE))</f>
        <v/>
      </c>
      <c r="AW176" s="136" t="str">
        <f>IF(AW175="","",VLOOKUP(AW175,シフト記号表!$C$6:$L$47,10,FALSE))</f>
        <v/>
      </c>
      <c r="AX176" s="137" t="str">
        <f>IF(AX175="","",VLOOKUP(AX175,シフト記号表!$C$6:$L$47,10,FALSE))</f>
        <v/>
      </c>
      <c r="AY176" s="135" t="str">
        <f>IF(AY175="","",VLOOKUP(AY175,シフト記号表!$C$6:$L$47,10,FALSE))</f>
        <v/>
      </c>
      <c r="AZ176" s="136" t="str">
        <f>IF(AZ175="","",VLOOKUP(AZ175,シフト記号表!$C$6:$L$47,10,FALSE))</f>
        <v/>
      </c>
      <c r="BA176" s="136"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6">
        <f>B175+1</f>
        <v>81</v>
      </c>
      <c r="C177" s="162"/>
      <c r="D177" s="163"/>
      <c r="E177" s="130"/>
      <c r="F177" s="131"/>
      <c r="G177" s="130"/>
      <c r="H177" s="131"/>
      <c r="I177" s="221"/>
      <c r="J177" s="222"/>
      <c r="K177" s="225"/>
      <c r="L177" s="226"/>
      <c r="M177" s="226"/>
      <c r="N177" s="163"/>
      <c r="O177" s="264"/>
      <c r="P177" s="265"/>
      <c r="Q177" s="265"/>
      <c r="R177" s="265"/>
      <c r="S177" s="266"/>
      <c r="T177" s="147" t="s">
        <v>18</v>
      </c>
      <c r="V177" s="98"/>
      <c r="W177" s="85"/>
      <c r="X177" s="86"/>
      <c r="Y177" s="86"/>
      <c r="Z177" s="86"/>
      <c r="AA177" s="86"/>
      <c r="AB177" s="86"/>
      <c r="AC177" s="87"/>
      <c r="AD177" s="85"/>
      <c r="AE177" s="86"/>
      <c r="AF177" s="86"/>
      <c r="AG177" s="86"/>
      <c r="AH177" s="86"/>
      <c r="AI177" s="86"/>
      <c r="AJ177" s="87"/>
      <c r="AK177" s="85"/>
      <c r="AL177" s="86"/>
      <c r="AM177" s="86"/>
      <c r="AN177" s="86"/>
      <c r="AO177" s="86"/>
      <c r="AP177" s="86"/>
      <c r="AQ177" s="87"/>
      <c r="AR177" s="85"/>
      <c r="AS177" s="86"/>
      <c r="AT177" s="86"/>
      <c r="AU177" s="86"/>
      <c r="AV177" s="86"/>
      <c r="AW177" s="86"/>
      <c r="AX177" s="87"/>
      <c r="AY177" s="85"/>
      <c r="AZ177" s="86"/>
      <c r="BA177" s="88"/>
      <c r="BB177" s="217"/>
      <c r="BC177" s="218"/>
      <c r="BD177" s="219"/>
      <c r="BE177" s="220"/>
      <c r="BF177" s="229"/>
      <c r="BG177" s="230"/>
      <c r="BH177" s="230"/>
      <c r="BI177" s="230"/>
      <c r="BJ177" s="231"/>
    </row>
    <row r="178" spans="2:62" ht="20.25" customHeight="1" x14ac:dyDescent="0.4">
      <c r="B178" s="307"/>
      <c r="C178" s="297"/>
      <c r="D178" s="298"/>
      <c r="E178" s="158"/>
      <c r="F178" s="159">
        <f>C177</f>
        <v>0</v>
      </c>
      <c r="G178" s="158"/>
      <c r="H178" s="159">
        <f>I177</f>
        <v>0</v>
      </c>
      <c r="I178" s="299"/>
      <c r="J178" s="300"/>
      <c r="K178" s="301"/>
      <c r="L178" s="302"/>
      <c r="M178" s="302"/>
      <c r="N178" s="298"/>
      <c r="O178" s="264"/>
      <c r="P178" s="265"/>
      <c r="Q178" s="265"/>
      <c r="R178" s="265"/>
      <c r="S178" s="266"/>
      <c r="T178" s="148" t="s">
        <v>210</v>
      </c>
      <c r="U178" s="99"/>
      <c r="V178" s="149"/>
      <c r="W178" s="135" t="str">
        <f>IF(W177="","",VLOOKUP(W177,シフト記号表!$C$6:$L$47,10,FALSE))</f>
        <v/>
      </c>
      <c r="X178" s="136" t="str">
        <f>IF(X177="","",VLOOKUP(X177,シフト記号表!$C$6:$L$47,10,FALSE))</f>
        <v/>
      </c>
      <c r="Y178" s="136" t="str">
        <f>IF(Y177="","",VLOOKUP(Y177,シフト記号表!$C$6:$L$47,10,FALSE))</f>
        <v/>
      </c>
      <c r="Z178" s="136" t="str">
        <f>IF(Z177="","",VLOOKUP(Z177,シフト記号表!$C$6:$L$47,10,FALSE))</f>
        <v/>
      </c>
      <c r="AA178" s="136" t="str">
        <f>IF(AA177="","",VLOOKUP(AA177,シフト記号表!$C$6:$L$47,10,FALSE))</f>
        <v/>
      </c>
      <c r="AB178" s="136" t="str">
        <f>IF(AB177="","",VLOOKUP(AB177,シフト記号表!$C$6:$L$47,10,FALSE))</f>
        <v/>
      </c>
      <c r="AC178" s="137" t="str">
        <f>IF(AC177="","",VLOOKUP(AC177,シフト記号表!$C$6:$L$47,10,FALSE))</f>
        <v/>
      </c>
      <c r="AD178" s="135" t="str">
        <f>IF(AD177="","",VLOOKUP(AD177,シフト記号表!$C$6:$L$47,10,FALSE))</f>
        <v/>
      </c>
      <c r="AE178" s="136" t="str">
        <f>IF(AE177="","",VLOOKUP(AE177,シフト記号表!$C$6:$L$47,10,FALSE))</f>
        <v/>
      </c>
      <c r="AF178" s="136" t="str">
        <f>IF(AF177="","",VLOOKUP(AF177,シフト記号表!$C$6:$L$47,10,FALSE))</f>
        <v/>
      </c>
      <c r="AG178" s="136" t="str">
        <f>IF(AG177="","",VLOOKUP(AG177,シフト記号表!$C$6:$L$47,10,FALSE))</f>
        <v/>
      </c>
      <c r="AH178" s="136" t="str">
        <f>IF(AH177="","",VLOOKUP(AH177,シフト記号表!$C$6:$L$47,10,FALSE))</f>
        <v/>
      </c>
      <c r="AI178" s="136" t="str">
        <f>IF(AI177="","",VLOOKUP(AI177,シフト記号表!$C$6:$L$47,10,FALSE))</f>
        <v/>
      </c>
      <c r="AJ178" s="137" t="str">
        <f>IF(AJ177="","",VLOOKUP(AJ177,シフト記号表!$C$6:$L$47,10,FALSE))</f>
        <v/>
      </c>
      <c r="AK178" s="135" t="str">
        <f>IF(AK177="","",VLOOKUP(AK177,シフト記号表!$C$6:$L$47,10,FALSE))</f>
        <v/>
      </c>
      <c r="AL178" s="136" t="str">
        <f>IF(AL177="","",VLOOKUP(AL177,シフト記号表!$C$6:$L$47,10,FALSE))</f>
        <v/>
      </c>
      <c r="AM178" s="136" t="str">
        <f>IF(AM177="","",VLOOKUP(AM177,シフト記号表!$C$6:$L$47,10,FALSE))</f>
        <v/>
      </c>
      <c r="AN178" s="136" t="str">
        <f>IF(AN177="","",VLOOKUP(AN177,シフト記号表!$C$6:$L$47,10,FALSE))</f>
        <v/>
      </c>
      <c r="AO178" s="136" t="str">
        <f>IF(AO177="","",VLOOKUP(AO177,シフト記号表!$C$6:$L$47,10,FALSE))</f>
        <v/>
      </c>
      <c r="AP178" s="136" t="str">
        <f>IF(AP177="","",VLOOKUP(AP177,シフト記号表!$C$6:$L$47,10,FALSE))</f>
        <v/>
      </c>
      <c r="AQ178" s="137" t="str">
        <f>IF(AQ177="","",VLOOKUP(AQ177,シフト記号表!$C$6:$L$47,10,FALSE))</f>
        <v/>
      </c>
      <c r="AR178" s="135" t="str">
        <f>IF(AR177="","",VLOOKUP(AR177,シフト記号表!$C$6:$L$47,10,FALSE))</f>
        <v/>
      </c>
      <c r="AS178" s="136" t="str">
        <f>IF(AS177="","",VLOOKUP(AS177,シフト記号表!$C$6:$L$47,10,FALSE))</f>
        <v/>
      </c>
      <c r="AT178" s="136" t="str">
        <f>IF(AT177="","",VLOOKUP(AT177,シフト記号表!$C$6:$L$47,10,FALSE))</f>
        <v/>
      </c>
      <c r="AU178" s="136" t="str">
        <f>IF(AU177="","",VLOOKUP(AU177,シフト記号表!$C$6:$L$47,10,FALSE))</f>
        <v/>
      </c>
      <c r="AV178" s="136" t="str">
        <f>IF(AV177="","",VLOOKUP(AV177,シフト記号表!$C$6:$L$47,10,FALSE))</f>
        <v/>
      </c>
      <c r="AW178" s="136" t="str">
        <f>IF(AW177="","",VLOOKUP(AW177,シフト記号表!$C$6:$L$47,10,FALSE))</f>
        <v/>
      </c>
      <c r="AX178" s="137" t="str">
        <f>IF(AX177="","",VLOOKUP(AX177,シフト記号表!$C$6:$L$47,10,FALSE))</f>
        <v/>
      </c>
      <c r="AY178" s="135" t="str">
        <f>IF(AY177="","",VLOOKUP(AY177,シフト記号表!$C$6:$L$47,10,FALSE))</f>
        <v/>
      </c>
      <c r="AZ178" s="136" t="str">
        <f>IF(AZ177="","",VLOOKUP(AZ177,シフト記号表!$C$6:$L$47,10,FALSE))</f>
        <v/>
      </c>
      <c r="BA178" s="136"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6">
        <f>B177+1</f>
        <v>82</v>
      </c>
      <c r="C179" s="162"/>
      <c r="D179" s="163"/>
      <c r="E179" s="130"/>
      <c r="F179" s="131"/>
      <c r="G179" s="130"/>
      <c r="H179" s="131"/>
      <c r="I179" s="221"/>
      <c r="J179" s="222"/>
      <c r="K179" s="225"/>
      <c r="L179" s="226"/>
      <c r="M179" s="226"/>
      <c r="N179" s="163"/>
      <c r="O179" s="264"/>
      <c r="P179" s="265"/>
      <c r="Q179" s="265"/>
      <c r="R179" s="265"/>
      <c r="S179" s="266"/>
      <c r="T179" s="147" t="s">
        <v>18</v>
      </c>
      <c r="V179" s="98"/>
      <c r="W179" s="85"/>
      <c r="X179" s="86"/>
      <c r="Y179" s="86"/>
      <c r="Z179" s="86"/>
      <c r="AA179" s="86"/>
      <c r="AB179" s="86"/>
      <c r="AC179" s="87"/>
      <c r="AD179" s="85"/>
      <c r="AE179" s="86"/>
      <c r="AF179" s="86"/>
      <c r="AG179" s="86"/>
      <c r="AH179" s="86"/>
      <c r="AI179" s="86"/>
      <c r="AJ179" s="87"/>
      <c r="AK179" s="85"/>
      <c r="AL179" s="86"/>
      <c r="AM179" s="86"/>
      <c r="AN179" s="86"/>
      <c r="AO179" s="86"/>
      <c r="AP179" s="86"/>
      <c r="AQ179" s="87"/>
      <c r="AR179" s="85"/>
      <c r="AS179" s="86"/>
      <c r="AT179" s="86"/>
      <c r="AU179" s="86"/>
      <c r="AV179" s="86"/>
      <c r="AW179" s="86"/>
      <c r="AX179" s="87"/>
      <c r="AY179" s="85"/>
      <c r="AZ179" s="86"/>
      <c r="BA179" s="88"/>
      <c r="BB179" s="217"/>
      <c r="BC179" s="218"/>
      <c r="BD179" s="219"/>
      <c r="BE179" s="220"/>
      <c r="BF179" s="229"/>
      <c r="BG179" s="230"/>
      <c r="BH179" s="230"/>
      <c r="BI179" s="230"/>
      <c r="BJ179" s="231"/>
    </row>
    <row r="180" spans="2:62" ht="20.25" customHeight="1" x14ac:dyDescent="0.4">
      <c r="B180" s="307"/>
      <c r="C180" s="297"/>
      <c r="D180" s="298"/>
      <c r="E180" s="158"/>
      <c r="F180" s="159">
        <f>C179</f>
        <v>0</v>
      </c>
      <c r="G180" s="158"/>
      <c r="H180" s="159">
        <f>I179</f>
        <v>0</v>
      </c>
      <c r="I180" s="299"/>
      <c r="J180" s="300"/>
      <c r="K180" s="301"/>
      <c r="L180" s="302"/>
      <c r="M180" s="302"/>
      <c r="N180" s="298"/>
      <c r="O180" s="264"/>
      <c r="P180" s="265"/>
      <c r="Q180" s="265"/>
      <c r="R180" s="265"/>
      <c r="S180" s="266"/>
      <c r="T180" s="148" t="s">
        <v>210</v>
      </c>
      <c r="U180" s="99"/>
      <c r="V180" s="149"/>
      <c r="W180" s="135" t="str">
        <f>IF(W179="","",VLOOKUP(W179,シフト記号表!$C$6:$L$47,10,FALSE))</f>
        <v/>
      </c>
      <c r="X180" s="136" t="str">
        <f>IF(X179="","",VLOOKUP(X179,シフト記号表!$C$6:$L$47,10,FALSE))</f>
        <v/>
      </c>
      <c r="Y180" s="136" t="str">
        <f>IF(Y179="","",VLOOKUP(Y179,シフト記号表!$C$6:$L$47,10,FALSE))</f>
        <v/>
      </c>
      <c r="Z180" s="136" t="str">
        <f>IF(Z179="","",VLOOKUP(Z179,シフト記号表!$C$6:$L$47,10,FALSE))</f>
        <v/>
      </c>
      <c r="AA180" s="136" t="str">
        <f>IF(AA179="","",VLOOKUP(AA179,シフト記号表!$C$6:$L$47,10,FALSE))</f>
        <v/>
      </c>
      <c r="AB180" s="136" t="str">
        <f>IF(AB179="","",VLOOKUP(AB179,シフト記号表!$C$6:$L$47,10,FALSE))</f>
        <v/>
      </c>
      <c r="AC180" s="137" t="str">
        <f>IF(AC179="","",VLOOKUP(AC179,シフト記号表!$C$6:$L$47,10,FALSE))</f>
        <v/>
      </c>
      <c r="AD180" s="135" t="str">
        <f>IF(AD179="","",VLOOKUP(AD179,シフト記号表!$C$6:$L$47,10,FALSE))</f>
        <v/>
      </c>
      <c r="AE180" s="136" t="str">
        <f>IF(AE179="","",VLOOKUP(AE179,シフト記号表!$C$6:$L$47,10,FALSE))</f>
        <v/>
      </c>
      <c r="AF180" s="136" t="str">
        <f>IF(AF179="","",VLOOKUP(AF179,シフト記号表!$C$6:$L$47,10,FALSE))</f>
        <v/>
      </c>
      <c r="AG180" s="136" t="str">
        <f>IF(AG179="","",VLOOKUP(AG179,シフト記号表!$C$6:$L$47,10,FALSE))</f>
        <v/>
      </c>
      <c r="AH180" s="136" t="str">
        <f>IF(AH179="","",VLOOKUP(AH179,シフト記号表!$C$6:$L$47,10,FALSE))</f>
        <v/>
      </c>
      <c r="AI180" s="136" t="str">
        <f>IF(AI179="","",VLOOKUP(AI179,シフト記号表!$C$6:$L$47,10,FALSE))</f>
        <v/>
      </c>
      <c r="AJ180" s="137" t="str">
        <f>IF(AJ179="","",VLOOKUP(AJ179,シフト記号表!$C$6:$L$47,10,FALSE))</f>
        <v/>
      </c>
      <c r="AK180" s="135" t="str">
        <f>IF(AK179="","",VLOOKUP(AK179,シフト記号表!$C$6:$L$47,10,FALSE))</f>
        <v/>
      </c>
      <c r="AL180" s="136" t="str">
        <f>IF(AL179="","",VLOOKUP(AL179,シフト記号表!$C$6:$L$47,10,FALSE))</f>
        <v/>
      </c>
      <c r="AM180" s="136" t="str">
        <f>IF(AM179="","",VLOOKUP(AM179,シフト記号表!$C$6:$L$47,10,FALSE))</f>
        <v/>
      </c>
      <c r="AN180" s="136" t="str">
        <f>IF(AN179="","",VLOOKUP(AN179,シフト記号表!$C$6:$L$47,10,FALSE))</f>
        <v/>
      </c>
      <c r="AO180" s="136" t="str">
        <f>IF(AO179="","",VLOOKUP(AO179,シフト記号表!$C$6:$L$47,10,FALSE))</f>
        <v/>
      </c>
      <c r="AP180" s="136" t="str">
        <f>IF(AP179="","",VLOOKUP(AP179,シフト記号表!$C$6:$L$47,10,FALSE))</f>
        <v/>
      </c>
      <c r="AQ180" s="137" t="str">
        <f>IF(AQ179="","",VLOOKUP(AQ179,シフト記号表!$C$6:$L$47,10,FALSE))</f>
        <v/>
      </c>
      <c r="AR180" s="135" t="str">
        <f>IF(AR179="","",VLOOKUP(AR179,シフト記号表!$C$6:$L$47,10,FALSE))</f>
        <v/>
      </c>
      <c r="AS180" s="136" t="str">
        <f>IF(AS179="","",VLOOKUP(AS179,シフト記号表!$C$6:$L$47,10,FALSE))</f>
        <v/>
      </c>
      <c r="AT180" s="136" t="str">
        <f>IF(AT179="","",VLOOKUP(AT179,シフト記号表!$C$6:$L$47,10,FALSE))</f>
        <v/>
      </c>
      <c r="AU180" s="136" t="str">
        <f>IF(AU179="","",VLOOKUP(AU179,シフト記号表!$C$6:$L$47,10,FALSE))</f>
        <v/>
      </c>
      <c r="AV180" s="136" t="str">
        <f>IF(AV179="","",VLOOKUP(AV179,シフト記号表!$C$6:$L$47,10,FALSE))</f>
        <v/>
      </c>
      <c r="AW180" s="136" t="str">
        <f>IF(AW179="","",VLOOKUP(AW179,シフト記号表!$C$6:$L$47,10,FALSE))</f>
        <v/>
      </c>
      <c r="AX180" s="137" t="str">
        <f>IF(AX179="","",VLOOKUP(AX179,シフト記号表!$C$6:$L$47,10,FALSE))</f>
        <v/>
      </c>
      <c r="AY180" s="135" t="str">
        <f>IF(AY179="","",VLOOKUP(AY179,シフト記号表!$C$6:$L$47,10,FALSE))</f>
        <v/>
      </c>
      <c r="AZ180" s="136" t="str">
        <f>IF(AZ179="","",VLOOKUP(AZ179,シフト記号表!$C$6:$L$47,10,FALSE))</f>
        <v/>
      </c>
      <c r="BA180" s="136"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6">
        <f>B179+1</f>
        <v>83</v>
      </c>
      <c r="C181" s="162"/>
      <c r="D181" s="163"/>
      <c r="E181" s="130"/>
      <c r="F181" s="131"/>
      <c r="G181" s="130"/>
      <c r="H181" s="131"/>
      <c r="I181" s="221"/>
      <c r="J181" s="222"/>
      <c r="K181" s="225"/>
      <c r="L181" s="226"/>
      <c r="M181" s="226"/>
      <c r="N181" s="163"/>
      <c r="O181" s="264"/>
      <c r="P181" s="265"/>
      <c r="Q181" s="265"/>
      <c r="R181" s="265"/>
      <c r="S181" s="266"/>
      <c r="T181" s="147" t="s">
        <v>18</v>
      </c>
      <c r="V181" s="98"/>
      <c r="W181" s="85"/>
      <c r="X181" s="86"/>
      <c r="Y181" s="86"/>
      <c r="Z181" s="86"/>
      <c r="AA181" s="86"/>
      <c r="AB181" s="86"/>
      <c r="AC181" s="87"/>
      <c r="AD181" s="85"/>
      <c r="AE181" s="86"/>
      <c r="AF181" s="86"/>
      <c r="AG181" s="86"/>
      <c r="AH181" s="86"/>
      <c r="AI181" s="86"/>
      <c r="AJ181" s="87"/>
      <c r="AK181" s="85"/>
      <c r="AL181" s="86"/>
      <c r="AM181" s="86"/>
      <c r="AN181" s="86"/>
      <c r="AO181" s="86"/>
      <c r="AP181" s="86"/>
      <c r="AQ181" s="87"/>
      <c r="AR181" s="85"/>
      <c r="AS181" s="86"/>
      <c r="AT181" s="86"/>
      <c r="AU181" s="86"/>
      <c r="AV181" s="86"/>
      <c r="AW181" s="86"/>
      <c r="AX181" s="87"/>
      <c r="AY181" s="85"/>
      <c r="AZ181" s="86"/>
      <c r="BA181" s="88"/>
      <c r="BB181" s="217"/>
      <c r="BC181" s="218"/>
      <c r="BD181" s="219"/>
      <c r="BE181" s="220"/>
      <c r="BF181" s="229"/>
      <c r="BG181" s="230"/>
      <c r="BH181" s="230"/>
      <c r="BI181" s="230"/>
      <c r="BJ181" s="231"/>
    </row>
    <row r="182" spans="2:62" ht="20.25" customHeight="1" x14ac:dyDescent="0.4">
      <c r="B182" s="307"/>
      <c r="C182" s="297"/>
      <c r="D182" s="298"/>
      <c r="E182" s="158"/>
      <c r="F182" s="159">
        <f>C181</f>
        <v>0</v>
      </c>
      <c r="G182" s="158"/>
      <c r="H182" s="159">
        <f>I181</f>
        <v>0</v>
      </c>
      <c r="I182" s="299"/>
      <c r="J182" s="300"/>
      <c r="K182" s="301"/>
      <c r="L182" s="302"/>
      <c r="M182" s="302"/>
      <c r="N182" s="298"/>
      <c r="O182" s="264"/>
      <c r="P182" s="265"/>
      <c r="Q182" s="265"/>
      <c r="R182" s="265"/>
      <c r="S182" s="266"/>
      <c r="T182" s="148" t="s">
        <v>210</v>
      </c>
      <c r="U182" s="99"/>
      <c r="V182" s="149"/>
      <c r="W182" s="135" t="str">
        <f>IF(W181="","",VLOOKUP(W181,シフト記号表!$C$6:$L$47,10,FALSE))</f>
        <v/>
      </c>
      <c r="X182" s="136" t="str">
        <f>IF(X181="","",VLOOKUP(X181,シフト記号表!$C$6:$L$47,10,FALSE))</f>
        <v/>
      </c>
      <c r="Y182" s="136" t="str">
        <f>IF(Y181="","",VLOOKUP(Y181,シフト記号表!$C$6:$L$47,10,FALSE))</f>
        <v/>
      </c>
      <c r="Z182" s="136" t="str">
        <f>IF(Z181="","",VLOOKUP(Z181,シフト記号表!$C$6:$L$47,10,FALSE))</f>
        <v/>
      </c>
      <c r="AA182" s="136" t="str">
        <f>IF(AA181="","",VLOOKUP(AA181,シフト記号表!$C$6:$L$47,10,FALSE))</f>
        <v/>
      </c>
      <c r="AB182" s="136" t="str">
        <f>IF(AB181="","",VLOOKUP(AB181,シフト記号表!$C$6:$L$47,10,FALSE))</f>
        <v/>
      </c>
      <c r="AC182" s="137" t="str">
        <f>IF(AC181="","",VLOOKUP(AC181,シフト記号表!$C$6:$L$47,10,FALSE))</f>
        <v/>
      </c>
      <c r="AD182" s="135" t="str">
        <f>IF(AD181="","",VLOOKUP(AD181,シフト記号表!$C$6:$L$47,10,FALSE))</f>
        <v/>
      </c>
      <c r="AE182" s="136" t="str">
        <f>IF(AE181="","",VLOOKUP(AE181,シフト記号表!$C$6:$L$47,10,FALSE))</f>
        <v/>
      </c>
      <c r="AF182" s="136" t="str">
        <f>IF(AF181="","",VLOOKUP(AF181,シフト記号表!$C$6:$L$47,10,FALSE))</f>
        <v/>
      </c>
      <c r="AG182" s="136" t="str">
        <f>IF(AG181="","",VLOOKUP(AG181,シフト記号表!$C$6:$L$47,10,FALSE))</f>
        <v/>
      </c>
      <c r="AH182" s="136" t="str">
        <f>IF(AH181="","",VLOOKUP(AH181,シフト記号表!$C$6:$L$47,10,FALSE))</f>
        <v/>
      </c>
      <c r="AI182" s="136" t="str">
        <f>IF(AI181="","",VLOOKUP(AI181,シフト記号表!$C$6:$L$47,10,FALSE))</f>
        <v/>
      </c>
      <c r="AJ182" s="137" t="str">
        <f>IF(AJ181="","",VLOOKUP(AJ181,シフト記号表!$C$6:$L$47,10,FALSE))</f>
        <v/>
      </c>
      <c r="AK182" s="135" t="str">
        <f>IF(AK181="","",VLOOKUP(AK181,シフト記号表!$C$6:$L$47,10,FALSE))</f>
        <v/>
      </c>
      <c r="AL182" s="136" t="str">
        <f>IF(AL181="","",VLOOKUP(AL181,シフト記号表!$C$6:$L$47,10,FALSE))</f>
        <v/>
      </c>
      <c r="AM182" s="136" t="str">
        <f>IF(AM181="","",VLOOKUP(AM181,シフト記号表!$C$6:$L$47,10,FALSE))</f>
        <v/>
      </c>
      <c r="AN182" s="136" t="str">
        <f>IF(AN181="","",VLOOKUP(AN181,シフト記号表!$C$6:$L$47,10,FALSE))</f>
        <v/>
      </c>
      <c r="AO182" s="136" t="str">
        <f>IF(AO181="","",VLOOKUP(AO181,シフト記号表!$C$6:$L$47,10,FALSE))</f>
        <v/>
      </c>
      <c r="AP182" s="136" t="str">
        <f>IF(AP181="","",VLOOKUP(AP181,シフト記号表!$C$6:$L$47,10,FALSE))</f>
        <v/>
      </c>
      <c r="AQ182" s="137" t="str">
        <f>IF(AQ181="","",VLOOKUP(AQ181,シフト記号表!$C$6:$L$47,10,FALSE))</f>
        <v/>
      </c>
      <c r="AR182" s="135" t="str">
        <f>IF(AR181="","",VLOOKUP(AR181,シフト記号表!$C$6:$L$47,10,FALSE))</f>
        <v/>
      </c>
      <c r="AS182" s="136" t="str">
        <f>IF(AS181="","",VLOOKUP(AS181,シフト記号表!$C$6:$L$47,10,FALSE))</f>
        <v/>
      </c>
      <c r="AT182" s="136" t="str">
        <f>IF(AT181="","",VLOOKUP(AT181,シフト記号表!$C$6:$L$47,10,FALSE))</f>
        <v/>
      </c>
      <c r="AU182" s="136" t="str">
        <f>IF(AU181="","",VLOOKUP(AU181,シフト記号表!$C$6:$L$47,10,FALSE))</f>
        <v/>
      </c>
      <c r="AV182" s="136" t="str">
        <f>IF(AV181="","",VLOOKUP(AV181,シフト記号表!$C$6:$L$47,10,FALSE))</f>
        <v/>
      </c>
      <c r="AW182" s="136" t="str">
        <f>IF(AW181="","",VLOOKUP(AW181,シフト記号表!$C$6:$L$47,10,FALSE))</f>
        <v/>
      </c>
      <c r="AX182" s="137" t="str">
        <f>IF(AX181="","",VLOOKUP(AX181,シフト記号表!$C$6:$L$47,10,FALSE))</f>
        <v/>
      </c>
      <c r="AY182" s="135" t="str">
        <f>IF(AY181="","",VLOOKUP(AY181,シフト記号表!$C$6:$L$47,10,FALSE))</f>
        <v/>
      </c>
      <c r="AZ182" s="136" t="str">
        <f>IF(AZ181="","",VLOOKUP(AZ181,シフト記号表!$C$6:$L$47,10,FALSE))</f>
        <v/>
      </c>
      <c r="BA182" s="136"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6">
        <f>B181+1</f>
        <v>84</v>
      </c>
      <c r="C183" s="162"/>
      <c r="D183" s="163"/>
      <c r="E183" s="130"/>
      <c r="F183" s="131"/>
      <c r="G183" s="130"/>
      <c r="H183" s="131"/>
      <c r="I183" s="221"/>
      <c r="J183" s="222"/>
      <c r="K183" s="225"/>
      <c r="L183" s="226"/>
      <c r="M183" s="226"/>
      <c r="N183" s="163"/>
      <c r="O183" s="264"/>
      <c r="P183" s="265"/>
      <c r="Q183" s="265"/>
      <c r="R183" s="265"/>
      <c r="S183" s="266"/>
      <c r="T183" s="147" t="s">
        <v>18</v>
      </c>
      <c r="V183" s="98"/>
      <c r="W183" s="85"/>
      <c r="X183" s="86"/>
      <c r="Y183" s="86"/>
      <c r="Z183" s="86"/>
      <c r="AA183" s="86"/>
      <c r="AB183" s="86"/>
      <c r="AC183" s="87"/>
      <c r="AD183" s="85"/>
      <c r="AE183" s="86"/>
      <c r="AF183" s="86"/>
      <c r="AG183" s="86"/>
      <c r="AH183" s="86"/>
      <c r="AI183" s="86"/>
      <c r="AJ183" s="87"/>
      <c r="AK183" s="85"/>
      <c r="AL183" s="86"/>
      <c r="AM183" s="86"/>
      <c r="AN183" s="86"/>
      <c r="AO183" s="86"/>
      <c r="AP183" s="86"/>
      <c r="AQ183" s="87"/>
      <c r="AR183" s="85"/>
      <c r="AS183" s="86"/>
      <c r="AT183" s="86"/>
      <c r="AU183" s="86"/>
      <c r="AV183" s="86"/>
      <c r="AW183" s="86"/>
      <c r="AX183" s="87"/>
      <c r="AY183" s="85"/>
      <c r="AZ183" s="86"/>
      <c r="BA183" s="88"/>
      <c r="BB183" s="217"/>
      <c r="BC183" s="218"/>
      <c r="BD183" s="219"/>
      <c r="BE183" s="220"/>
      <c r="BF183" s="229"/>
      <c r="BG183" s="230"/>
      <c r="BH183" s="230"/>
      <c r="BI183" s="230"/>
      <c r="BJ183" s="231"/>
    </row>
    <row r="184" spans="2:62" ht="20.25" customHeight="1" x14ac:dyDescent="0.4">
      <c r="B184" s="307"/>
      <c r="C184" s="297"/>
      <c r="D184" s="298"/>
      <c r="E184" s="158"/>
      <c r="F184" s="159">
        <f>C183</f>
        <v>0</v>
      </c>
      <c r="G184" s="158"/>
      <c r="H184" s="159">
        <f>I183</f>
        <v>0</v>
      </c>
      <c r="I184" s="299"/>
      <c r="J184" s="300"/>
      <c r="K184" s="301"/>
      <c r="L184" s="302"/>
      <c r="M184" s="302"/>
      <c r="N184" s="298"/>
      <c r="O184" s="264"/>
      <c r="P184" s="265"/>
      <c r="Q184" s="265"/>
      <c r="R184" s="265"/>
      <c r="S184" s="266"/>
      <c r="T184" s="148" t="s">
        <v>210</v>
      </c>
      <c r="U184" s="99"/>
      <c r="V184" s="149"/>
      <c r="W184" s="135" t="str">
        <f>IF(W183="","",VLOOKUP(W183,シフト記号表!$C$6:$L$47,10,FALSE))</f>
        <v/>
      </c>
      <c r="X184" s="136" t="str">
        <f>IF(X183="","",VLOOKUP(X183,シフト記号表!$C$6:$L$47,10,FALSE))</f>
        <v/>
      </c>
      <c r="Y184" s="136" t="str">
        <f>IF(Y183="","",VLOOKUP(Y183,シフト記号表!$C$6:$L$47,10,FALSE))</f>
        <v/>
      </c>
      <c r="Z184" s="136" t="str">
        <f>IF(Z183="","",VLOOKUP(Z183,シフト記号表!$C$6:$L$47,10,FALSE))</f>
        <v/>
      </c>
      <c r="AA184" s="136" t="str">
        <f>IF(AA183="","",VLOOKUP(AA183,シフト記号表!$C$6:$L$47,10,FALSE))</f>
        <v/>
      </c>
      <c r="AB184" s="136" t="str">
        <f>IF(AB183="","",VLOOKUP(AB183,シフト記号表!$C$6:$L$47,10,FALSE))</f>
        <v/>
      </c>
      <c r="AC184" s="137" t="str">
        <f>IF(AC183="","",VLOOKUP(AC183,シフト記号表!$C$6:$L$47,10,FALSE))</f>
        <v/>
      </c>
      <c r="AD184" s="135" t="str">
        <f>IF(AD183="","",VLOOKUP(AD183,シフト記号表!$C$6:$L$47,10,FALSE))</f>
        <v/>
      </c>
      <c r="AE184" s="136" t="str">
        <f>IF(AE183="","",VLOOKUP(AE183,シフト記号表!$C$6:$L$47,10,FALSE))</f>
        <v/>
      </c>
      <c r="AF184" s="136" t="str">
        <f>IF(AF183="","",VLOOKUP(AF183,シフト記号表!$C$6:$L$47,10,FALSE))</f>
        <v/>
      </c>
      <c r="AG184" s="136" t="str">
        <f>IF(AG183="","",VLOOKUP(AG183,シフト記号表!$C$6:$L$47,10,FALSE))</f>
        <v/>
      </c>
      <c r="AH184" s="136" t="str">
        <f>IF(AH183="","",VLOOKUP(AH183,シフト記号表!$C$6:$L$47,10,FALSE))</f>
        <v/>
      </c>
      <c r="AI184" s="136" t="str">
        <f>IF(AI183="","",VLOOKUP(AI183,シフト記号表!$C$6:$L$47,10,FALSE))</f>
        <v/>
      </c>
      <c r="AJ184" s="137" t="str">
        <f>IF(AJ183="","",VLOOKUP(AJ183,シフト記号表!$C$6:$L$47,10,FALSE))</f>
        <v/>
      </c>
      <c r="AK184" s="135" t="str">
        <f>IF(AK183="","",VLOOKUP(AK183,シフト記号表!$C$6:$L$47,10,FALSE))</f>
        <v/>
      </c>
      <c r="AL184" s="136" t="str">
        <f>IF(AL183="","",VLOOKUP(AL183,シフト記号表!$C$6:$L$47,10,FALSE))</f>
        <v/>
      </c>
      <c r="AM184" s="136" t="str">
        <f>IF(AM183="","",VLOOKUP(AM183,シフト記号表!$C$6:$L$47,10,FALSE))</f>
        <v/>
      </c>
      <c r="AN184" s="136" t="str">
        <f>IF(AN183="","",VLOOKUP(AN183,シフト記号表!$C$6:$L$47,10,FALSE))</f>
        <v/>
      </c>
      <c r="AO184" s="136" t="str">
        <f>IF(AO183="","",VLOOKUP(AO183,シフト記号表!$C$6:$L$47,10,FALSE))</f>
        <v/>
      </c>
      <c r="AP184" s="136" t="str">
        <f>IF(AP183="","",VLOOKUP(AP183,シフト記号表!$C$6:$L$47,10,FALSE))</f>
        <v/>
      </c>
      <c r="AQ184" s="137" t="str">
        <f>IF(AQ183="","",VLOOKUP(AQ183,シフト記号表!$C$6:$L$47,10,FALSE))</f>
        <v/>
      </c>
      <c r="AR184" s="135" t="str">
        <f>IF(AR183="","",VLOOKUP(AR183,シフト記号表!$C$6:$L$47,10,FALSE))</f>
        <v/>
      </c>
      <c r="AS184" s="136" t="str">
        <f>IF(AS183="","",VLOOKUP(AS183,シフト記号表!$C$6:$L$47,10,FALSE))</f>
        <v/>
      </c>
      <c r="AT184" s="136" t="str">
        <f>IF(AT183="","",VLOOKUP(AT183,シフト記号表!$C$6:$L$47,10,FALSE))</f>
        <v/>
      </c>
      <c r="AU184" s="136" t="str">
        <f>IF(AU183="","",VLOOKUP(AU183,シフト記号表!$C$6:$L$47,10,FALSE))</f>
        <v/>
      </c>
      <c r="AV184" s="136" t="str">
        <f>IF(AV183="","",VLOOKUP(AV183,シフト記号表!$C$6:$L$47,10,FALSE))</f>
        <v/>
      </c>
      <c r="AW184" s="136" t="str">
        <f>IF(AW183="","",VLOOKUP(AW183,シフト記号表!$C$6:$L$47,10,FALSE))</f>
        <v/>
      </c>
      <c r="AX184" s="137" t="str">
        <f>IF(AX183="","",VLOOKUP(AX183,シフト記号表!$C$6:$L$47,10,FALSE))</f>
        <v/>
      </c>
      <c r="AY184" s="135" t="str">
        <f>IF(AY183="","",VLOOKUP(AY183,シフト記号表!$C$6:$L$47,10,FALSE))</f>
        <v/>
      </c>
      <c r="AZ184" s="136" t="str">
        <f>IF(AZ183="","",VLOOKUP(AZ183,シフト記号表!$C$6:$L$47,10,FALSE))</f>
        <v/>
      </c>
      <c r="BA184" s="136"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6">
        <f>B183+1</f>
        <v>85</v>
      </c>
      <c r="C185" s="162"/>
      <c r="D185" s="163"/>
      <c r="E185" s="130"/>
      <c r="F185" s="131"/>
      <c r="G185" s="130"/>
      <c r="H185" s="131"/>
      <c r="I185" s="221"/>
      <c r="J185" s="222"/>
      <c r="K185" s="225"/>
      <c r="L185" s="226"/>
      <c r="M185" s="226"/>
      <c r="N185" s="163"/>
      <c r="O185" s="264"/>
      <c r="P185" s="265"/>
      <c r="Q185" s="265"/>
      <c r="R185" s="265"/>
      <c r="S185" s="266"/>
      <c r="T185" s="147" t="s">
        <v>18</v>
      </c>
      <c r="V185" s="98"/>
      <c r="W185" s="85"/>
      <c r="X185" s="86"/>
      <c r="Y185" s="86"/>
      <c r="Z185" s="86"/>
      <c r="AA185" s="86"/>
      <c r="AB185" s="86"/>
      <c r="AC185" s="87"/>
      <c r="AD185" s="85"/>
      <c r="AE185" s="86"/>
      <c r="AF185" s="86"/>
      <c r="AG185" s="86"/>
      <c r="AH185" s="86"/>
      <c r="AI185" s="86"/>
      <c r="AJ185" s="87"/>
      <c r="AK185" s="85"/>
      <c r="AL185" s="86"/>
      <c r="AM185" s="86"/>
      <c r="AN185" s="86"/>
      <c r="AO185" s="86"/>
      <c r="AP185" s="86"/>
      <c r="AQ185" s="87"/>
      <c r="AR185" s="85"/>
      <c r="AS185" s="86"/>
      <c r="AT185" s="86"/>
      <c r="AU185" s="86"/>
      <c r="AV185" s="86"/>
      <c r="AW185" s="86"/>
      <c r="AX185" s="87"/>
      <c r="AY185" s="85"/>
      <c r="AZ185" s="86"/>
      <c r="BA185" s="88"/>
      <c r="BB185" s="217"/>
      <c r="BC185" s="218"/>
      <c r="BD185" s="219"/>
      <c r="BE185" s="220"/>
      <c r="BF185" s="229"/>
      <c r="BG185" s="230"/>
      <c r="BH185" s="230"/>
      <c r="BI185" s="230"/>
      <c r="BJ185" s="231"/>
    </row>
    <row r="186" spans="2:62" ht="20.25" customHeight="1" x14ac:dyDescent="0.4">
      <c r="B186" s="307"/>
      <c r="C186" s="297"/>
      <c r="D186" s="298"/>
      <c r="E186" s="158"/>
      <c r="F186" s="159">
        <f>C185</f>
        <v>0</v>
      </c>
      <c r="G186" s="158"/>
      <c r="H186" s="159">
        <f>I185</f>
        <v>0</v>
      </c>
      <c r="I186" s="299"/>
      <c r="J186" s="300"/>
      <c r="K186" s="301"/>
      <c r="L186" s="302"/>
      <c r="M186" s="302"/>
      <c r="N186" s="298"/>
      <c r="O186" s="264"/>
      <c r="P186" s="265"/>
      <c r="Q186" s="265"/>
      <c r="R186" s="265"/>
      <c r="S186" s="266"/>
      <c r="T186" s="148" t="s">
        <v>210</v>
      </c>
      <c r="U186" s="99"/>
      <c r="V186" s="149"/>
      <c r="W186" s="135" t="str">
        <f>IF(W185="","",VLOOKUP(W185,シフト記号表!$C$6:$L$47,10,FALSE))</f>
        <v/>
      </c>
      <c r="X186" s="136" t="str">
        <f>IF(X185="","",VLOOKUP(X185,シフト記号表!$C$6:$L$47,10,FALSE))</f>
        <v/>
      </c>
      <c r="Y186" s="136" t="str">
        <f>IF(Y185="","",VLOOKUP(Y185,シフト記号表!$C$6:$L$47,10,FALSE))</f>
        <v/>
      </c>
      <c r="Z186" s="136" t="str">
        <f>IF(Z185="","",VLOOKUP(Z185,シフト記号表!$C$6:$L$47,10,FALSE))</f>
        <v/>
      </c>
      <c r="AA186" s="136" t="str">
        <f>IF(AA185="","",VLOOKUP(AA185,シフト記号表!$C$6:$L$47,10,FALSE))</f>
        <v/>
      </c>
      <c r="AB186" s="136" t="str">
        <f>IF(AB185="","",VLOOKUP(AB185,シフト記号表!$C$6:$L$47,10,FALSE))</f>
        <v/>
      </c>
      <c r="AC186" s="137" t="str">
        <f>IF(AC185="","",VLOOKUP(AC185,シフト記号表!$C$6:$L$47,10,FALSE))</f>
        <v/>
      </c>
      <c r="AD186" s="135" t="str">
        <f>IF(AD185="","",VLOOKUP(AD185,シフト記号表!$C$6:$L$47,10,FALSE))</f>
        <v/>
      </c>
      <c r="AE186" s="136" t="str">
        <f>IF(AE185="","",VLOOKUP(AE185,シフト記号表!$C$6:$L$47,10,FALSE))</f>
        <v/>
      </c>
      <c r="AF186" s="136" t="str">
        <f>IF(AF185="","",VLOOKUP(AF185,シフト記号表!$C$6:$L$47,10,FALSE))</f>
        <v/>
      </c>
      <c r="AG186" s="136" t="str">
        <f>IF(AG185="","",VLOOKUP(AG185,シフト記号表!$C$6:$L$47,10,FALSE))</f>
        <v/>
      </c>
      <c r="AH186" s="136" t="str">
        <f>IF(AH185="","",VLOOKUP(AH185,シフト記号表!$C$6:$L$47,10,FALSE))</f>
        <v/>
      </c>
      <c r="AI186" s="136" t="str">
        <f>IF(AI185="","",VLOOKUP(AI185,シフト記号表!$C$6:$L$47,10,FALSE))</f>
        <v/>
      </c>
      <c r="AJ186" s="137" t="str">
        <f>IF(AJ185="","",VLOOKUP(AJ185,シフト記号表!$C$6:$L$47,10,FALSE))</f>
        <v/>
      </c>
      <c r="AK186" s="135" t="str">
        <f>IF(AK185="","",VLOOKUP(AK185,シフト記号表!$C$6:$L$47,10,FALSE))</f>
        <v/>
      </c>
      <c r="AL186" s="136" t="str">
        <f>IF(AL185="","",VLOOKUP(AL185,シフト記号表!$C$6:$L$47,10,FALSE))</f>
        <v/>
      </c>
      <c r="AM186" s="136" t="str">
        <f>IF(AM185="","",VLOOKUP(AM185,シフト記号表!$C$6:$L$47,10,FALSE))</f>
        <v/>
      </c>
      <c r="AN186" s="136" t="str">
        <f>IF(AN185="","",VLOOKUP(AN185,シフト記号表!$C$6:$L$47,10,FALSE))</f>
        <v/>
      </c>
      <c r="AO186" s="136" t="str">
        <f>IF(AO185="","",VLOOKUP(AO185,シフト記号表!$C$6:$L$47,10,FALSE))</f>
        <v/>
      </c>
      <c r="AP186" s="136" t="str">
        <f>IF(AP185="","",VLOOKUP(AP185,シフト記号表!$C$6:$L$47,10,FALSE))</f>
        <v/>
      </c>
      <c r="AQ186" s="137" t="str">
        <f>IF(AQ185="","",VLOOKUP(AQ185,シフト記号表!$C$6:$L$47,10,FALSE))</f>
        <v/>
      </c>
      <c r="AR186" s="135" t="str">
        <f>IF(AR185="","",VLOOKUP(AR185,シフト記号表!$C$6:$L$47,10,FALSE))</f>
        <v/>
      </c>
      <c r="AS186" s="136" t="str">
        <f>IF(AS185="","",VLOOKUP(AS185,シフト記号表!$C$6:$L$47,10,FALSE))</f>
        <v/>
      </c>
      <c r="AT186" s="136" t="str">
        <f>IF(AT185="","",VLOOKUP(AT185,シフト記号表!$C$6:$L$47,10,FALSE))</f>
        <v/>
      </c>
      <c r="AU186" s="136" t="str">
        <f>IF(AU185="","",VLOOKUP(AU185,シフト記号表!$C$6:$L$47,10,FALSE))</f>
        <v/>
      </c>
      <c r="AV186" s="136" t="str">
        <f>IF(AV185="","",VLOOKUP(AV185,シフト記号表!$C$6:$L$47,10,FALSE))</f>
        <v/>
      </c>
      <c r="AW186" s="136" t="str">
        <f>IF(AW185="","",VLOOKUP(AW185,シフト記号表!$C$6:$L$47,10,FALSE))</f>
        <v/>
      </c>
      <c r="AX186" s="137" t="str">
        <f>IF(AX185="","",VLOOKUP(AX185,シフト記号表!$C$6:$L$47,10,FALSE))</f>
        <v/>
      </c>
      <c r="AY186" s="135" t="str">
        <f>IF(AY185="","",VLOOKUP(AY185,シフト記号表!$C$6:$L$47,10,FALSE))</f>
        <v/>
      </c>
      <c r="AZ186" s="136" t="str">
        <f>IF(AZ185="","",VLOOKUP(AZ185,シフト記号表!$C$6:$L$47,10,FALSE))</f>
        <v/>
      </c>
      <c r="BA186" s="136"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6">
        <f>B185+1</f>
        <v>86</v>
      </c>
      <c r="C187" s="162"/>
      <c r="D187" s="163"/>
      <c r="E187" s="130"/>
      <c r="F187" s="131"/>
      <c r="G187" s="130"/>
      <c r="H187" s="131"/>
      <c r="I187" s="221"/>
      <c r="J187" s="222"/>
      <c r="K187" s="225"/>
      <c r="L187" s="226"/>
      <c r="M187" s="226"/>
      <c r="N187" s="163"/>
      <c r="O187" s="264"/>
      <c r="P187" s="265"/>
      <c r="Q187" s="265"/>
      <c r="R187" s="265"/>
      <c r="S187" s="266"/>
      <c r="T187" s="147" t="s">
        <v>18</v>
      </c>
      <c r="V187" s="98"/>
      <c r="W187" s="85"/>
      <c r="X187" s="86"/>
      <c r="Y187" s="86"/>
      <c r="Z187" s="86"/>
      <c r="AA187" s="86"/>
      <c r="AB187" s="86"/>
      <c r="AC187" s="87"/>
      <c r="AD187" s="85"/>
      <c r="AE187" s="86"/>
      <c r="AF187" s="86"/>
      <c r="AG187" s="86"/>
      <c r="AH187" s="86"/>
      <c r="AI187" s="86"/>
      <c r="AJ187" s="87"/>
      <c r="AK187" s="85"/>
      <c r="AL187" s="86"/>
      <c r="AM187" s="86"/>
      <c r="AN187" s="86"/>
      <c r="AO187" s="86"/>
      <c r="AP187" s="86"/>
      <c r="AQ187" s="87"/>
      <c r="AR187" s="85"/>
      <c r="AS187" s="86"/>
      <c r="AT187" s="86"/>
      <c r="AU187" s="86"/>
      <c r="AV187" s="86"/>
      <c r="AW187" s="86"/>
      <c r="AX187" s="87"/>
      <c r="AY187" s="85"/>
      <c r="AZ187" s="86"/>
      <c r="BA187" s="88"/>
      <c r="BB187" s="217"/>
      <c r="BC187" s="218"/>
      <c r="BD187" s="219"/>
      <c r="BE187" s="220"/>
      <c r="BF187" s="229"/>
      <c r="BG187" s="230"/>
      <c r="BH187" s="230"/>
      <c r="BI187" s="230"/>
      <c r="BJ187" s="231"/>
    </row>
    <row r="188" spans="2:62" ht="20.25" customHeight="1" x14ac:dyDescent="0.4">
      <c r="B188" s="307"/>
      <c r="C188" s="297"/>
      <c r="D188" s="298"/>
      <c r="E188" s="158"/>
      <c r="F188" s="159">
        <f>C187</f>
        <v>0</v>
      </c>
      <c r="G188" s="158"/>
      <c r="H188" s="159">
        <f>I187</f>
        <v>0</v>
      </c>
      <c r="I188" s="299"/>
      <c r="J188" s="300"/>
      <c r="K188" s="301"/>
      <c r="L188" s="302"/>
      <c r="M188" s="302"/>
      <c r="N188" s="298"/>
      <c r="O188" s="264"/>
      <c r="P188" s="265"/>
      <c r="Q188" s="265"/>
      <c r="R188" s="265"/>
      <c r="S188" s="266"/>
      <c r="T188" s="148" t="s">
        <v>210</v>
      </c>
      <c r="U188" s="99"/>
      <c r="V188" s="149"/>
      <c r="W188" s="135" t="str">
        <f>IF(W187="","",VLOOKUP(W187,シフト記号表!$C$6:$L$47,10,FALSE))</f>
        <v/>
      </c>
      <c r="X188" s="136" t="str">
        <f>IF(X187="","",VLOOKUP(X187,シフト記号表!$C$6:$L$47,10,FALSE))</f>
        <v/>
      </c>
      <c r="Y188" s="136" t="str">
        <f>IF(Y187="","",VLOOKUP(Y187,シフト記号表!$C$6:$L$47,10,FALSE))</f>
        <v/>
      </c>
      <c r="Z188" s="136" t="str">
        <f>IF(Z187="","",VLOOKUP(Z187,シフト記号表!$C$6:$L$47,10,FALSE))</f>
        <v/>
      </c>
      <c r="AA188" s="136" t="str">
        <f>IF(AA187="","",VLOOKUP(AA187,シフト記号表!$C$6:$L$47,10,FALSE))</f>
        <v/>
      </c>
      <c r="AB188" s="136" t="str">
        <f>IF(AB187="","",VLOOKUP(AB187,シフト記号表!$C$6:$L$47,10,FALSE))</f>
        <v/>
      </c>
      <c r="AC188" s="137" t="str">
        <f>IF(AC187="","",VLOOKUP(AC187,シフト記号表!$C$6:$L$47,10,FALSE))</f>
        <v/>
      </c>
      <c r="AD188" s="135" t="str">
        <f>IF(AD187="","",VLOOKUP(AD187,シフト記号表!$C$6:$L$47,10,FALSE))</f>
        <v/>
      </c>
      <c r="AE188" s="136" t="str">
        <f>IF(AE187="","",VLOOKUP(AE187,シフト記号表!$C$6:$L$47,10,FALSE))</f>
        <v/>
      </c>
      <c r="AF188" s="136" t="str">
        <f>IF(AF187="","",VLOOKUP(AF187,シフト記号表!$C$6:$L$47,10,FALSE))</f>
        <v/>
      </c>
      <c r="AG188" s="136" t="str">
        <f>IF(AG187="","",VLOOKUP(AG187,シフト記号表!$C$6:$L$47,10,FALSE))</f>
        <v/>
      </c>
      <c r="AH188" s="136" t="str">
        <f>IF(AH187="","",VLOOKUP(AH187,シフト記号表!$C$6:$L$47,10,FALSE))</f>
        <v/>
      </c>
      <c r="AI188" s="136" t="str">
        <f>IF(AI187="","",VLOOKUP(AI187,シフト記号表!$C$6:$L$47,10,FALSE))</f>
        <v/>
      </c>
      <c r="AJ188" s="137" t="str">
        <f>IF(AJ187="","",VLOOKUP(AJ187,シフト記号表!$C$6:$L$47,10,FALSE))</f>
        <v/>
      </c>
      <c r="AK188" s="135" t="str">
        <f>IF(AK187="","",VLOOKUP(AK187,シフト記号表!$C$6:$L$47,10,FALSE))</f>
        <v/>
      </c>
      <c r="AL188" s="136" t="str">
        <f>IF(AL187="","",VLOOKUP(AL187,シフト記号表!$C$6:$L$47,10,FALSE))</f>
        <v/>
      </c>
      <c r="AM188" s="136" t="str">
        <f>IF(AM187="","",VLOOKUP(AM187,シフト記号表!$C$6:$L$47,10,FALSE))</f>
        <v/>
      </c>
      <c r="AN188" s="136" t="str">
        <f>IF(AN187="","",VLOOKUP(AN187,シフト記号表!$C$6:$L$47,10,FALSE))</f>
        <v/>
      </c>
      <c r="AO188" s="136" t="str">
        <f>IF(AO187="","",VLOOKUP(AO187,シフト記号表!$C$6:$L$47,10,FALSE))</f>
        <v/>
      </c>
      <c r="AP188" s="136" t="str">
        <f>IF(AP187="","",VLOOKUP(AP187,シフト記号表!$C$6:$L$47,10,FALSE))</f>
        <v/>
      </c>
      <c r="AQ188" s="137" t="str">
        <f>IF(AQ187="","",VLOOKUP(AQ187,シフト記号表!$C$6:$L$47,10,FALSE))</f>
        <v/>
      </c>
      <c r="AR188" s="135" t="str">
        <f>IF(AR187="","",VLOOKUP(AR187,シフト記号表!$C$6:$L$47,10,FALSE))</f>
        <v/>
      </c>
      <c r="AS188" s="136" t="str">
        <f>IF(AS187="","",VLOOKUP(AS187,シフト記号表!$C$6:$L$47,10,FALSE))</f>
        <v/>
      </c>
      <c r="AT188" s="136" t="str">
        <f>IF(AT187="","",VLOOKUP(AT187,シフト記号表!$C$6:$L$47,10,FALSE))</f>
        <v/>
      </c>
      <c r="AU188" s="136" t="str">
        <f>IF(AU187="","",VLOOKUP(AU187,シフト記号表!$C$6:$L$47,10,FALSE))</f>
        <v/>
      </c>
      <c r="AV188" s="136" t="str">
        <f>IF(AV187="","",VLOOKUP(AV187,シフト記号表!$C$6:$L$47,10,FALSE))</f>
        <v/>
      </c>
      <c r="AW188" s="136" t="str">
        <f>IF(AW187="","",VLOOKUP(AW187,シフト記号表!$C$6:$L$47,10,FALSE))</f>
        <v/>
      </c>
      <c r="AX188" s="137" t="str">
        <f>IF(AX187="","",VLOOKUP(AX187,シフト記号表!$C$6:$L$47,10,FALSE))</f>
        <v/>
      </c>
      <c r="AY188" s="135" t="str">
        <f>IF(AY187="","",VLOOKUP(AY187,シフト記号表!$C$6:$L$47,10,FALSE))</f>
        <v/>
      </c>
      <c r="AZ188" s="136" t="str">
        <f>IF(AZ187="","",VLOOKUP(AZ187,シフト記号表!$C$6:$L$47,10,FALSE))</f>
        <v/>
      </c>
      <c r="BA188" s="136"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6">
        <f>B187+1</f>
        <v>87</v>
      </c>
      <c r="C189" s="162"/>
      <c r="D189" s="163"/>
      <c r="E189" s="130"/>
      <c r="F189" s="131"/>
      <c r="G189" s="130"/>
      <c r="H189" s="131"/>
      <c r="I189" s="221"/>
      <c r="J189" s="222"/>
      <c r="K189" s="225"/>
      <c r="L189" s="226"/>
      <c r="M189" s="226"/>
      <c r="N189" s="163"/>
      <c r="O189" s="264"/>
      <c r="P189" s="265"/>
      <c r="Q189" s="265"/>
      <c r="R189" s="265"/>
      <c r="S189" s="266"/>
      <c r="T189" s="147" t="s">
        <v>18</v>
      </c>
      <c r="V189" s="98"/>
      <c r="W189" s="85"/>
      <c r="X189" s="86"/>
      <c r="Y189" s="86"/>
      <c r="Z189" s="86"/>
      <c r="AA189" s="86"/>
      <c r="AB189" s="86"/>
      <c r="AC189" s="87"/>
      <c r="AD189" s="85"/>
      <c r="AE189" s="86"/>
      <c r="AF189" s="86"/>
      <c r="AG189" s="86"/>
      <c r="AH189" s="86"/>
      <c r="AI189" s="86"/>
      <c r="AJ189" s="87"/>
      <c r="AK189" s="85"/>
      <c r="AL189" s="86"/>
      <c r="AM189" s="86"/>
      <c r="AN189" s="86"/>
      <c r="AO189" s="86"/>
      <c r="AP189" s="86"/>
      <c r="AQ189" s="87"/>
      <c r="AR189" s="85"/>
      <c r="AS189" s="86"/>
      <c r="AT189" s="86"/>
      <c r="AU189" s="86"/>
      <c r="AV189" s="86"/>
      <c r="AW189" s="86"/>
      <c r="AX189" s="87"/>
      <c r="AY189" s="85"/>
      <c r="AZ189" s="86"/>
      <c r="BA189" s="88"/>
      <c r="BB189" s="217"/>
      <c r="BC189" s="218"/>
      <c r="BD189" s="219"/>
      <c r="BE189" s="220"/>
      <c r="BF189" s="229"/>
      <c r="BG189" s="230"/>
      <c r="BH189" s="230"/>
      <c r="BI189" s="230"/>
      <c r="BJ189" s="231"/>
    </row>
    <row r="190" spans="2:62" ht="20.25" customHeight="1" x14ac:dyDescent="0.4">
      <c r="B190" s="307"/>
      <c r="C190" s="297"/>
      <c r="D190" s="298"/>
      <c r="E190" s="158"/>
      <c r="F190" s="159">
        <f>C189</f>
        <v>0</v>
      </c>
      <c r="G190" s="158"/>
      <c r="H190" s="159">
        <f>I189</f>
        <v>0</v>
      </c>
      <c r="I190" s="299"/>
      <c r="J190" s="300"/>
      <c r="K190" s="301"/>
      <c r="L190" s="302"/>
      <c r="M190" s="302"/>
      <c r="N190" s="298"/>
      <c r="O190" s="264"/>
      <c r="P190" s="265"/>
      <c r="Q190" s="265"/>
      <c r="R190" s="265"/>
      <c r="S190" s="266"/>
      <c r="T190" s="148" t="s">
        <v>210</v>
      </c>
      <c r="U190" s="99"/>
      <c r="V190" s="149"/>
      <c r="W190" s="135" t="str">
        <f>IF(W189="","",VLOOKUP(W189,シフト記号表!$C$6:$L$47,10,FALSE))</f>
        <v/>
      </c>
      <c r="X190" s="136" t="str">
        <f>IF(X189="","",VLOOKUP(X189,シフト記号表!$C$6:$L$47,10,FALSE))</f>
        <v/>
      </c>
      <c r="Y190" s="136" t="str">
        <f>IF(Y189="","",VLOOKUP(Y189,シフト記号表!$C$6:$L$47,10,FALSE))</f>
        <v/>
      </c>
      <c r="Z190" s="136" t="str">
        <f>IF(Z189="","",VLOOKUP(Z189,シフト記号表!$C$6:$L$47,10,FALSE))</f>
        <v/>
      </c>
      <c r="AA190" s="136" t="str">
        <f>IF(AA189="","",VLOOKUP(AA189,シフト記号表!$C$6:$L$47,10,FALSE))</f>
        <v/>
      </c>
      <c r="AB190" s="136" t="str">
        <f>IF(AB189="","",VLOOKUP(AB189,シフト記号表!$C$6:$L$47,10,FALSE))</f>
        <v/>
      </c>
      <c r="AC190" s="137" t="str">
        <f>IF(AC189="","",VLOOKUP(AC189,シフト記号表!$C$6:$L$47,10,FALSE))</f>
        <v/>
      </c>
      <c r="AD190" s="135" t="str">
        <f>IF(AD189="","",VLOOKUP(AD189,シフト記号表!$C$6:$L$47,10,FALSE))</f>
        <v/>
      </c>
      <c r="AE190" s="136" t="str">
        <f>IF(AE189="","",VLOOKUP(AE189,シフト記号表!$C$6:$L$47,10,FALSE))</f>
        <v/>
      </c>
      <c r="AF190" s="136" t="str">
        <f>IF(AF189="","",VLOOKUP(AF189,シフト記号表!$C$6:$L$47,10,FALSE))</f>
        <v/>
      </c>
      <c r="AG190" s="136" t="str">
        <f>IF(AG189="","",VLOOKUP(AG189,シフト記号表!$C$6:$L$47,10,FALSE))</f>
        <v/>
      </c>
      <c r="AH190" s="136" t="str">
        <f>IF(AH189="","",VLOOKUP(AH189,シフト記号表!$C$6:$L$47,10,FALSE))</f>
        <v/>
      </c>
      <c r="AI190" s="136" t="str">
        <f>IF(AI189="","",VLOOKUP(AI189,シフト記号表!$C$6:$L$47,10,FALSE))</f>
        <v/>
      </c>
      <c r="AJ190" s="137" t="str">
        <f>IF(AJ189="","",VLOOKUP(AJ189,シフト記号表!$C$6:$L$47,10,FALSE))</f>
        <v/>
      </c>
      <c r="AK190" s="135" t="str">
        <f>IF(AK189="","",VLOOKUP(AK189,シフト記号表!$C$6:$L$47,10,FALSE))</f>
        <v/>
      </c>
      <c r="AL190" s="136" t="str">
        <f>IF(AL189="","",VLOOKUP(AL189,シフト記号表!$C$6:$L$47,10,FALSE))</f>
        <v/>
      </c>
      <c r="AM190" s="136" t="str">
        <f>IF(AM189="","",VLOOKUP(AM189,シフト記号表!$C$6:$L$47,10,FALSE))</f>
        <v/>
      </c>
      <c r="AN190" s="136" t="str">
        <f>IF(AN189="","",VLOOKUP(AN189,シフト記号表!$C$6:$L$47,10,FALSE))</f>
        <v/>
      </c>
      <c r="AO190" s="136" t="str">
        <f>IF(AO189="","",VLOOKUP(AO189,シフト記号表!$C$6:$L$47,10,FALSE))</f>
        <v/>
      </c>
      <c r="AP190" s="136" t="str">
        <f>IF(AP189="","",VLOOKUP(AP189,シフト記号表!$C$6:$L$47,10,FALSE))</f>
        <v/>
      </c>
      <c r="AQ190" s="137" t="str">
        <f>IF(AQ189="","",VLOOKUP(AQ189,シフト記号表!$C$6:$L$47,10,FALSE))</f>
        <v/>
      </c>
      <c r="AR190" s="135" t="str">
        <f>IF(AR189="","",VLOOKUP(AR189,シフト記号表!$C$6:$L$47,10,FALSE))</f>
        <v/>
      </c>
      <c r="AS190" s="136" t="str">
        <f>IF(AS189="","",VLOOKUP(AS189,シフト記号表!$C$6:$L$47,10,FALSE))</f>
        <v/>
      </c>
      <c r="AT190" s="136" t="str">
        <f>IF(AT189="","",VLOOKUP(AT189,シフト記号表!$C$6:$L$47,10,FALSE))</f>
        <v/>
      </c>
      <c r="AU190" s="136" t="str">
        <f>IF(AU189="","",VLOOKUP(AU189,シフト記号表!$C$6:$L$47,10,FALSE))</f>
        <v/>
      </c>
      <c r="AV190" s="136" t="str">
        <f>IF(AV189="","",VLOOKUP(AV189,シフト記号表!$C$6:$L$47,10,FALSE))</f>
        <v/>
      </c>
      <c r="AW190" s="136" t="str">
        <f>IF(AW189="","",VLOOKUP(AW189,シフト記号表!$C$6:$L$47,10,FALSE))</f>
        <v/>
      </c>
      <c r="AX190" s="137" t="str">
        <f>IF(AX189="","",VLOOKUP(AX189,シフト記号表!$C$6:$L$47,10,FALSE))</f>
        <v/>
      </c>
      <c r="AY190" s="135" t="str">
        <f>IF(AY189="","",VLOOKUP(AY189,シフト記号表!$C$6:$L$47,10,FALSE))</f>
        <v/>
      </c>
      <c r="AZ190" s="136" t="str">
        <f>IF(AZ189="","",VLOOKUP(AZ189,シフト記号表!$C$6:$L$47,10,FALSE))</f>
        <v/>
      </c>
      <c r="BA190" s="136"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6">
        <f>B189+1</f>
        <v>88</v>
      </c>
      <c r="C191" s="162"/>
      <c r="D191" s="163"/>
      <c r="E191" s="130"/>
      <c r="F191" s="131"/>
      <c r="G191" s="130"/>
      <c r="H191" s="131"/>
      <c r="I191" s="221"/>
      <c r="J191" s="222"/>
      <c r="K191" s="225"/>
      <c r="L191" s="226"/>
      <c r="M191" s="226"/>
      <c r="N191" s="163"/>
      <c r="O191" s="264"/>
      <c r="P191" s="265"/>
      <c r="Q191" s="265"/>
      <c r="R191" s="265"/>
      <c r="S191" s="266"/>
      <c r="T191" s="147" t="s">
        <v>18</v>
      </c>
      <c r="V191" s="98"/>
      <c r="W191" s="85"/>
      <c r="X191" s="86"/>
      <c r="Y191" s="86"/>
      <c r="Z191" s="86"/>
      <c r="AA191" s="86"/>
      <c r="AB191" s="86"/>
      <c r="AC191" s="87"/>
      <c r="AD191" s="85"/>
      <c r="AE191" s="86"/>
      <c r="AF191" s="86"/>
      <c r="AG191" s="86"/>
      <c r="AH191" s="86"/>
      <c r="AI191" s="86"/>
      <c r="AJ191" s="87"/>
      <c r="AK191" s="85"/>
      <c r="AL191" s="86"/>
      <c r="AM191" s="86"/>
      <c r="AN191" s="86"/>
      <c r="AO191" s="86"/>
      <c r="AP191" s="86"/>
      <c r="AQ191" s="87"/>
      <c r="AR191" s="85"/>
      <c r="AS191" s="86"/>
      <c r="AT191" s="86"/>
      <c r="AU191" s="86"/>
      <c r="AV191" s="86"/>
      <c r="AW191" s="86"/>
      <c r="AX191" s="87"/>
      <c r="AY191" s="85"/>
      <c r="AZ191" s="86"/>
      <c r="BA191" s="88"/>
      <c r="BB191" s="217"/>
      <c r="BC191" s="218"/>
      <c r="BD191" s="219"/>
      <c r="BE191" s="220"/>
      <c r="BF191" s="229"/>
      <c r="BG191" s="230"/>
      <c r="BH191" s="230"/>
      <c r="BI191" s="230"/>
      <c r="BJ191" s="231"/>
    </row>
    <row r="192" spans="2:62" ht="20.25" customHeight="1" x14ac:dyDescent="0.4">
      <c r="B192" s="307"/>
      <c r="C192" s="297"/>
      <c r="D192" s="298"/>
      <c r="E192" s="158"/>
      <c r="F192" s="159">
        <f>C191</f>
        <v>0</v>
      </c>
      <c r="G192" s="158"/>
      <c r="H192" s="159">
        <f>I191</f>
        <v>0</v>
      </c>
      <c r="I192" s="299"/>
      <c r="J192" s="300"/>
      <c r="K192" s="301"/>
      <c r="L192" s="302"/>
      <c r="M192" s="302"/>
      <c r="N192" s="298"/>
      <c r="O192" s="264"/>
      <c r="P192" s="265"/>
      <c r="Q192" s="265"/>
      <c r="R192" s="265"/>
      <c r="S192" s="266"/>
      <c r="T192" s="148" t="s">
        <v>210</v>
      </c>
      <c r="U192" s="99"/>
      <c r="V192" s="149"/>
      <c r="W192" s="135" t="str">
        <f>IF(W191="","",VLOOKUP(W191,シフト記号表!$C$6:$L$47,10,FALSE))</f>
        <v/>
      </c>
      <c r="X192" s="136" t="str">
        <f>IF(X191="","",VLOOKUP(X191,シフト記号表!$C$6:$L$47,10,FALSE))</f>
        <v/>
      </c>
      <c r="Y192" s="136" t="str">
        <f>IF(Y191="","",VLOOKUP(Y191,シフト記号表!$C$6:$L$47,10,FALSE))</f>
        <v/>
      </c>
      <c r="Z192" s="136" t="str">
        <f>IF(Z191="","",VLOOKUP(Z191,シフト記号表!$C$6:$L$47,10,FALSE))</f>
        <v/>
      </c>
      <c r="AA192" s="136" t="str">
        <f>IF(AA191="","",VLOOKUP(AA191,シフト記号表!$C$6:$L$47,10,FALSE))</f>
        <v/>
      </c>
      <c r="AB192" s="136" t="str">
        <f>IF(AB191="","",VLOOKUP(AB191,シフト記号表!$C$6:$L$47,10,FALSE))</f>
        <v/>
      </c>
      <c r="AC192" s="137" t="str">
        <f>IF(AC191="","",VLOOKUP(AC191,シフト記号表!$C$6:$L$47,10,FALSE))</f>
        <v/>
      </c>
      <c r="AD192" s="135" t="str">
        <f>IF(AD191="","",VLOOKUP(AD191,シフト記号表!$C$6:$L$47,10,FALSE))</f>
        <v/>
      </c>
      <c r="AE192" s="136" t="str">
        <f>IF(AE191="","",VLOOKUP(AE191,シフト記号表!$C$6:$L$47,10,FALSE))</f>
        <v/>
      </c>
      <c r="AF192" s="136" t="str">
        <f>IF(AF191="","",VLOOKUP(AF191,シフト記号表!$C$6:$L$47,10,FALSE))</f>
        <v/>
      </c>
      <c r="AG192" s="136" t="str">
        <f>IF(AG191="","",VLOOKUP(AG191,シフト記号表!$C$6:$L$47,10,FALSE))</f>
        <v/>
      </c>
      <c r="AH192" s="136" t="str">
        <f>IF(AH191="","",VLOOKUP(AH191,シフト記号表!$C$6:$L$47,10,FALSE))</f>
        <v/>
      </c>
      <c r="AI192" s="136" t="str">
        <f>IF(AI191="","",VLOOKUP(AI191,シフト記号表!$C$6:$L$47,10,FALSE))</f>
        <v/>
      </c>
      <c r="AJ192" s="137" t="str">
        <f>IF(AJ191="","",VLOOKUP(AJ191,シフト記号表!$C$6:$L$47,10,FALSE))</f>
        <v/>
      </c>
      <c r="AK192" s="135" t="str">
        <f>IF(AK191="","",VLOOKUP(AK191,シフト記号表!$C$6:$L$47,10,FALSE))</f>
        <v/>
      </c>
      <c r="AL192" s="136" t="str">
        <f>IF(AL191="","",VLOOKUP(AL191,シフト記号表!$C$6:$L$47,10,FALSE))</f>
        <v/>
      </c>
      <c r="AM192" s="136" t="str">
        <f>IF(AM191="","",VLOOKUP(AM191,シフト記号表!$C$6:$L$47,10,FALSE))</f>
        <v/>
      </c>
      <c r="AN192" s="136" t="str">
        <f>IF(AN191="","",VLOOKUP(AN191,シフト記号表!$C$6:$L$47,10,FALSE))</f>
        <v/>
      </c>
      <c r="AO192" s="136" t="str">
        <f>IF(AO191="","",VLOOKUP(AO191,シフト記号表!$C$6:$L$47,10,FALSE))</f>
        <v/>
      </c>
      <c r="AP192" s="136" t="str">
        <f>IF(AP191="","",VLOOKUP(AP191,シフト記号表!$C$6:$L$47,10,FALSE))</f>
        <v/>
      </c>
      <c r="AQ192" s="137" t="str">
        <f>IF(AQ191="","",VLOOKUP(AQ191,シフト記号表!$C$6:$L$47,10,FALSE))</f>
        <v/>
      </c>
      <c r="AR192" s="135" t="str">
        <f>IF(AR191="","",VLOOKUP(AR191,シフト記号表!$C$6:$L$47,10,FALSE))</f>
        <v/>
      </c>
      <c r="AS192" s="136" t="str">
        <f>IF(AS191="","",VLOOKUP(AS191,シフト記号表!$C$6:$L$47,10,FALSE))</f>
        <v/>
      </c>
      <c r="AT192" s="136" t="str">
        <f>IF(AT191="","",VLOOKUP(AT191,シフト記号表!$C$6:$L$47,10,FALSE))</f>
        <v/>
      </c>
      <c r="AU192" s="136" t="str">
        <f>IF(AU191="","",VLOOKUP(AU191,シフト記号表!$C$6:$L$47,10,FALSE))</f>
        <v/>
      </c>
      <c r="AV192" s="136" t="str">
        <f>IF(AV191="","",VLOOKUP(AV191,シフト記号表!$C$6:$L$47,10,FALSE))</f>
        <v/>
      </c>
      <c r="AW192" s="136" t="str">
        <f>IF(AW191="","",VLOOKUP(AW191,シフト記号表!$C$6:$L$47,10,FALSE))</f>
        <v/>
      </c>
      <c r="AX192" s="137" t="str">
        <f>IF(AX191="","",VLOOKUP(AX191,シフト記号表!$C$6:$L$47,10,FALSE))</f>
        <v/>
      </c>
      <c r="AY192" s="135" t="str">
        <f>IF(AY191="","",VLOOKUP(AY191,シフト記号表!$C$6:$L$47,10,FALSE))</f>
        <v/>
      </c>
      <c r="AZ192" s="136" t="str">
        <f>IF(AZ191="","",VLOOKUP(AZ191,シフト記号表!$C$6:$L$47,10,FALSE))</f>
        <v/>
      </c>
      <c r="BA192" s="136"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6">
        <f>B191+1</f>
        <v>89</v>
      </c>
      <c r="C193" s="162"/>
      <c r="D193" s="163"/>
      <c r="E193" s="130"/>
      <c r="F193" s="131"/>
      <c r="G193" s="130"/>
      <c r="H193" s="131"/>
      <c r="I193" s="221"/>
      <c r="J193" s="222"/>
      <c r="K193" s="225"/>
      <c r="L193" s="226"/>
      <c r="M193" s="226"/>
      <c r="N193" s="163"/>
      <c r="O193" s="264"/>
      <c r="P193" s="265"/>
      <c r="Q193" s="265"/>
      <c r="R193" s="265"/>
      <c r="S193" s="266"/>
      <c r="T193" s="147" t="s">
        <v>18</v>
      </c>
      <c r="V193" s="98"/>
      <c r="W193" s="85"/>
      <c r="X193" s="86"/>
      <c r="Y193" s="86"/>
      <c r="Z193" s="86"/>
      <c r="AA193" s="86"/>
      <c r="AB193" s="86"/>
      <c r="AC193" s="87"/>
      <c r="AD193" s="85"/>
      <c r="AE193" s="86"/>
      <c r="AF193" s="86"/>
      <c r="AG193" s="86"/>
      <c r="AH193" s="86"/>
      <c r="AI193" s="86"/>
      <c r="AJ193" s="87"/>
      <c r="AK193" s="85"/>
      <c r="AL193" s="86"/>
      <c r="AM193" s="86"/>
      <c r="AN193" s="86"/>
      <c r="AO193" s="86"/>
      <c r="AP193" s="86"/>
      <c r="AQ193" s="87"/>
      <c r="AR193" s="85"/>
      <c r="AS193" s="86"/>
      <c r="AT193" s="86"/>
      <c r="AU193" s="86"/>
      <c r="AV193" s="86"/>
      <c r="AW193" s="86"/>
      <c r="AX193" s="87"/>
      <c r="AY193" s="85"/>
      <c r="AZ193" s="86"/>
      <c r="BA193" s="88"/>
      <c r="BB193" s="217"/>
      <c r="BC193" s="218"/>
      <c r="BD193" s="219"/>
      <c r="BE193" s="220"/>
      <c r="BF193" s="229"/>
      <c r="BG193" s="230"/>
      <c r="BH193" s="230"/>
      <c r="BI193" s="230"/>
      <c r="BJ193" s="231"/>
    </row>
    <row r="194" spans="2:62" ht="20.25" customHeight="1" x14ac:dyDescent="0.4">
      <c r="B194" s="307"/>
      <c r="C194" s="297"/>
      <c r="D194" s="298"/>
      <c r="E194" s="158"/>
      <c r="F194" s="159">
        <f>C193</f>
        <v>0</v>
      </c>
      <c r="G194" s="158"/>
      <c r="H194" s="159">
        <f>I193</f>
        <v>0</v>
      </c>
      <c r="I194" s="299"/>
      <c r="J194" s="300"/>
      <c r="K194" s="301"/>
      <c r="L194" s="302"/>
      <c r="M194" s="302"/>
      <c r="N194" s="298"/>
      <c r="O194" s="264"/>
      <c r="P194" s="265"/>
      <c r="Q194" s="265"/>
      <c r="R194" s="265"/>
      <c r="S194" s="266"/>
      <c r="T194" s="148" t="s">
        <v>210</v>
      </c>
      <c r="U194" s="99"/>
      <c r="V194" s="149"/>
      <c r="W194" s="135" t="str">
        <f>IF(W193="","",VLOOKUP(W193,シフト記号表!$C$6:$L$47,10,FALSE))</f>
        <v/>
      </c>
      <c r="X194" s="136" t="str">
        <f>IF(X193="","",VLOOKUP(X193,シフト記号表!$C$6:$L$47,10,FALSE))</f>
        <v/>
      </c>
      <c r="Y194" s="136" t="str">
        <f>IF(Y193="","",VLOOKUP(Y193,シフト記号表!$C$6:$L$47,10,FALSE))</f>
        <v/>
      </c>
      <c r="Z194" s="136" t="str">
        <f>IF(Z193="","",VLOOKUP(Z193,シフト記号表!$C$6:$L$47,10,FALSE))</f>
        <v/>
      </c>
      <c r="AA194" s="136" t="str">
        <f>IF(AA193="","",VLOOKUP(AA193,シフト記号表!$C$6:$L$47,10,FALSE))</f>
        <v/>
      </c>
      <c r="AB194" s="136" t="str">
        <f>IF(AB193="","",VLOOKUP(AB193,シフト記号表!$C$6:$L$47,10,FALSE))</f>
        <v/>
      </c>
      <c r="AC194" s="137" t="str">
        <f>IF(AC193="","",VLOOKUP(AC193,シフト記号表!$C$6:$L$47,10,FALSE))</f>
        <v/>
      </c>
      <c r="AD194" s="135" t="str">
        <f>IF(AD193="","",VLOOKUP(AD193,シフト記号表!$C$6:$L$47,10,FALSE))</f>
        <v/>
      </c>
      <c r="AE194" s="136" t="str">
        <f>IF(AE193="","",VLOOKUP(AE193,シフト記号表!$C$6:$L$47,10,FALSE))</f>
        <v/>
      </c>
      <c r="AF194" s="136" t="str">
        <f>IF(AF193="","",VLOOKUP(AF193,シフト記号表!$C$6:$L$47,10,FALSE))</f>
        <v/>
      </c>
      <c r="AG194" s="136" t="str">
        <f>IF(AG193="","",VLOOKUP(AG193,シフト記号表!$C$6:$L$47,10,FALSE))</f>
        <v/>
      </c>
      <c r="AH194" s="136" t="str">
        <f>IF(AH193="","",VLOOKUP(AH193,シフト記号表!$C$6:$L$47,10,FALSE))</f>
        <v/>
      </c>
      <c r="AI194" s="136" t="str">
        <f>IF(AI193="","",VLOOKUP(AI193,シフト記号表!$C$6:$L$47,10,FALSE))</f>
        <v/>
      </c>
      <c r="AJ194" s="137" t="str">
        <f>IF(AJ193="","",VLOOKUP(AJ193,シフト記号表!$C$6:$L$47,10,FALSE))</f>
        <v/>
      </c>
      <c r="AK194" s="135" t="str">
        <f>IF(AK193="","",VLOOKUP(AK193,シフト記号表!$C$6:$L$47,10,FALSE))</f>
        <v/>
      </c>
      <c r="AL194" s="136" t="str">
        <f>IF(AL193="","",VLOOKUP(AL193,シフト記号表!$C$6:$L$47,10,FALSE))</f>
        <v/>
      </c>
      <c r="AM194" s="136" t="str">
        <f>IF(AM193="","",VLOOKUP(AM193,シフト記号表!$C$6:$L$47,10,FALSE))</f>
        <v/>
      </c>
      <c r="AN194" s="136" t="str">
        <f>IF(AN193="","",VLOOKUP(AN193,シフト記号表!$C$6:$L$47,10,FALSE))</f>
        <v/>
      </c>
      <c r="AO194" s="136" t="str">
        <f>IF(AO193="","",VLOOKUP(AO193,シフト記号表!$C$6:$L$47,10,FALSE))</f>
        <v/>
      </c>
      <c r="AP194" s="136" t="str">
        <f>IF(AP193="","",VLOOKUP(AP193,シフト記号表!$C$6:$L$47,10,FALSE))</f>
        <v/>
      </c>
      <c r="AQ194" s="137" t="str">
        <f>IF(AQ193="","",VLOOKUP(AQ193,シフト記号表!$C$6:$L$47,10,FALSE))</f>
        <v/>
      </c>
      <c r="AR194" s="135" t="str">
        <f>IF(AR193="","",VLOOKUP(AR193,シフト記号表!$C$6:$L$47,10,FALSE))</f>
        <v/>
      </c>
      <c r="AS194" s="136" t="str">
        <f>IF(AS193="","",VLOOKUP(AS193,シフト記号表!$C$6:$L$47,10,FALSE))</f>
        <v/>
      </c>
      <c r="AT194" s="136" t="str">
        <f>IF(AT193="","",VLOOKUP(AT193,シフト記号表!$C$6:$L$47,10,FALSE))</f>
        <v/>
      </c>
      <c r="AU194" s="136" t="str">
        <f>IF(AU193="","",VLOOKUP(AU193,シフト記号表!$C$6:$L$47,10,FALSE))</f>
        <v/>
      </c>
      <c r="AV194" s="136" t="str">
        <f>IF(AV193="","",VLOOKUP(AV193,シフト記号表!$C$6:$L$47,10,FALSE))</f>
        <v/>
      </c>
      <c r="AW194" s="136" t="str">
        <f>IF(AW193="","",VLOOKUP(AW193,シフト記号表!$C$6:$L$47,10,FALSE))</f>
        <v/>
      </c>
      <c r="AX194" s="137" t="str">
        <f>IF(AX193="","",VLOOKUP(AX193,シフト記号表!$C$6:$L$47,10,FALSE))</f>
        <v/>
      </c>
      <c r="AY194" s="135" t="str">
        <f>IF(AY193="","",VLOOKUP(AY193,シフト記号表!$C$6:$L$47,10,FALSE))</f>
        <v/>
      </c>
      <c r="AZ194" s="136" t="str">
        <f>IF(AZ193="","",VLOOKUP(AZ193,シフト記号表!$C$6:$L$47,10,FALSE))</f>
        <v/>
      </c>
      <c r="BA194" s="136"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6">
        <f>B193+1</f>
        <v>90</v>
      </c>
      <c r="C195" s="162"/>
      <c r="D195" s="163"/>
      <c r="E195" s="130"/>
      <c r="F195" s="131"/>
      <c r="G195" s="130"/>
      <c r="H195" s="131"/>
      <c r="I195" s="221"/>
      <c r="J195" s="222"/>
      <c r="K195" s="225"/>
      <c r="L195" s="226"/>
      <c r="M195" s="226"/>
      <c r="N195" s="163"/>
      <c r="O195" s="264"/>
      <c r="P195" s="265"/>
      <c r="Q195" s="265"/>
      <c r="R195" s="265"/>
      <c r="S195" s="266"/>
      <c r="T195" s="147" t="s">
        <v>18</v>
      </c>
      <c r="V195" s="98"/>
      <c r="W195" s="85"/>
      <c r="X195" s="86"/>
      <c r="Y195" s="86"/>
      <c r="Z195" s="86"/>
      <c r="AA195" s="86"/>
      <c r="AB195" s="86"/>
      <c r="AC195" s="87"/>
      <c r="AD195" s="85"/>
      <c r="AE195" s="86"/>
      <c r="AF195" s="86"/>
      <c r="AG195" s="86"/>
      <c r="AH195" s="86"/>
      <c r="AI195" s="86"/>
      <c r="AJ195" s="87"/>
      <c r="AK195" s="85"/>
      <c r="AL195" s="86"/>
      <c r="AM195" s="86"/>
      <c r="AN195" s="86"/>
      <c r="AO195" s="86"/>
      <c r="AP195" s="86"/>
      <c r="AQ195" s="87"/>
      <c r="AR195" s="85"/>
      <c r="AS195" s="86"/>
      <c r="AT195" s="86"/>
      <c r="AU195" s="86"/>
      <c r="AV195" s="86"/>
      <c r="AW195" s="86"/>
      <c r="AX195" s="87"/>
      <c r="AY195" s="85"/>
      <c r="AZ195" s="86"/>
      <c r="BA195" s="88"/>
      <c r="BB195" s="217"/>
      <c r="BC195" s="218"/>
      <c r="BD195" s="219"/>
      <c r="BE195" s="220"/>
      <c r="BF195" s="229"/>
      <c r="BG195" s="230"/>
      <c r="BH195" s="230"/>
      <c r="BI195" s="230"/>
      <c r="BJ195" s="231"/>
    </row>
    <row r="196" spans="2:62" ht="20.25" customHeight="1" x14ac:dyDescent="0.4">
      <c r="B196" s="307"/>
      <c r="C196" s="297"/>
      <c r="D196" s="298"/>
      <c r="E196" s="158"/>
      <c r="F196" s="159">
        <f>C195</f>
        <v>0</v>
      </c>
      <c r="G196" s="158"/>
      <c r="H196" s="159">
        <f>I195</f>
        <v>0</v>
      </c>
      <c r="I196" s="299"/>
      <c r="J196" s="300"/>
      <c r="K196" s="301"/>
      <c r="L196" s="302"/>
      <c r="M196" s="302"/>
      <c r="N196" s="298"/>
      <c r="O196" s="264"/>
      <c r="P196" s="265"/>
      <c r="Q196" s="265"/>
      <c r="R196" s="265"/>
      <c r="S196" s="266"/>
      <c r="T196" s="148" t="s">
        <v>210</v>
      </c>
      <c r="U196" s="99"/>
      <c r="V196" s="149"/>
      <c r="W196" s="135" t="str">
        <f>IF(W195="","",VLOOKUP(W195,シフト記号表!$C$6:$L$47,10,FALSE))</f>
        <v/>
      </c>
      <c r="X196" s="136" t="str">
        <f>IF(X195="","",VLOOKUP(X195,シフト記号表!$C$6:$L$47,10,FALSE))</f>
        <v/>
      </c>
      <c r="Y196" s="136" t="str">
        <f>IF(Y195="","",VLOOKUP(Y195,シフト記号表!$C$6:$L$47,10,FALSE))</f>
        <v/>
      </c>
      <c r="Z196" s="136" t="str">
        <f>IF(Z195="","",VLOOKUP(Z195,シフト記号表!$C$6:$L$47,10,FALSE))</f>
        <v/>
      </c>
      <c r="AA196" s="136" t="str">
        <f>IF(AA195="","",VLOOKUP(AA195,シフト記号表!$C$6:$L$47,10,FALSE))</f>
        <v/>
      </c>
      <c r="AB196" s="136" t="str">
        <f>IF(AB195="","",VLOOKUP(AB195,シフト記号表!$C$6:$L$47,10,FALSE))</f>
        <v/>
      </c>
      <c r="AC196" s="137" t="str">
        <f>IF(AC195="","",VLOOKUP(AC195,シフト記号表!$C$6:$L$47,10,FALSE))</f>
        <v/>
      </c>
      <c r="AD196" s="135" t="str">
        <f>IF(AD195="","",VLOOKUP(AD195,シフト記号表!$C$6:$L$47,10,FALSE))</f>
        <v/>
      </c>
      <c r="AE196" s="136" t="str">
        <f>IF(AE195="","",VLOOKUP(AE195,シフト記号表!$C$6:$L$47,10,FALSE))</f>
        <v/>
      </c>
      <c r="AF196" s="136" t="str">
        <f>IF(AF195="","",VLOOKUP(AF195,シフト記号表!$C$6:$L$47,10,FALSE))</f>
        <v/>
      </c>
      <c r="AG196" s="136" t="str">
        <f>IF(AG195="","",VLOOKUP(AG195,シフト記号表!$C$6:$L$47,10,FALSE))</f>
        <v/>
      </c>
      <c r="AH196" s="136" t="str">
        <f>IF(AH195="","",VLOOKUP(AH195,シフト記号表!$C$6:$L$47,10,FALSE))</f>
        <v/>
      </c>
      <c r="AI196" s="136" t="str">
        <f>IF(AI195="","",VLOOKUP(AI195,シフト記号表!$C$6:$L$47,10,FALSE))</f>
        <v/>
      </c>
      <c r="AJ196" s="137" t="str">
        <f>IF(AJ195="","",VLOOKUP(AJ195,シフト記号表!$C$6:$L$47,10,FALSE))</f>
        <v/>
      </c>
      <c r="AK196" s="135" t="str">
        <f>IF(AK195="","",VLOOKUP(AK195,シフト記号表!$C$6:$L$47,10,FALSE))</f>
        <v/>
      </c>
      <c r="AL196" s="136" t="str">
        <f>IF(AL195="","",VLOOKUP(AL195,シフト記号表!$C$6:$L$47,10,FALSE))</f>
        <v/>
      </c>
      <c r="AM196" s="136" t="str">
        <f>IF(AM195="","",VLOOKUP(AM195,シフト記号表!$C$6:$L$47,10,FALSE))</f>
        <v/>
      </c>
      <c r="AN196" s="136" t="str">
        <f>IF(AN195="","",VLOOKUP(AN195,シフト記号表!$C$6:$L$47,10,FALSE))</f>
        <v/>
      </c>
      <c r="AO196" s="136" t="str">
        <f>IF(AO195="","",VLOOKUP(AO195,シフト記号表!$C$6:$L$47,10,FALSE))</f>
        <v/>
      </c>
      <c r="AP196" s="136" t="str">
        <f>IF(AP195="","",VLOOKUP(AP195,シフト記号表!$C$6:$L$47,10,FALSE))</f>
        <v/>
      </c>
      <c r="AQ196" s="137" t="str">
        <f>IF(AQ195="","",VLOOKUP(AQ195,シフト記号表!$C$6:$L$47,10,FALSE))</f>
        <v/>
      </c>
      <c r="AR196" s="135" t="str">
        <f>IF(AR195="","",VLOOKUP(AR195,シフト記号表!$C$6:$L$47,10,FALSE))</f>
        <v/>
      </c>
      <c r="AS196" s="136" t="str">
        <f>IF(AS195="","",VLOOKUP(AS195,シフト記号表!$C$6:$L$47,10,FALSE))</f>
        <v/>
      </c>
      <c r="AT196" s="136" t="str">
        <f>IF(AT195="","",VLOOKUP(AT195,シフト記号表!$C$6:$L$47,10,FALSE))</f>
        <v/>
      </c>
      <c r="AU196" s="136" t="str">
        <f>IF(AU195="","",VLOOKUP(AU195,シフト記号表!$C$6:$L$47,10,FALSE))</f>
        <v/>
      </c>
      <c r="AV196" s="136" t="str">
        <f>IF(AV195="","",VLOOKUP(AV195,シフト記号表!$C$6:$L$47,10,FALSE))</f>
        <v/>
      </c>
      <c r="AW196" s="136" t="str">
        <f>IF(AW195="","",VLOOKUP(AW195,シフト記号表!$C$6:$L$47,10,FALSE))</f>
        <v/>
      </c>
      <c r="AX196" s="137" t="str">
        <f>IF(AX195="","",VLOOKUP(AX195,シフト記号表!$C$6:$L$47,10,FALSE))</f>
        <v/>
      </c>
      <c r="AY196" s="135" t="str">
        <f>IF(AY195="","",VLOOKUP(AY195,シフト記号表!$C$6:$L$47,10,FALSE))</f>
        <v/>
      </c>
      <c r="AZ196" s="136" t="str">
        <f>IF(AZ195="","",VLOOKUP(AZ195,シフト記号表!$C$6:$L$47,10,FALSE))</f>
        <v/>
      </c>
      <c r="BA196" s="136"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6">
        <f>B195+1</f>
        <v>91</v>
      </c>
      <c r="C197" s="162"/>
      <c r="D197" s="163"/>
      <c r="E197" s="130"/>
      <c r="F197" s="131"/>
      <c r="G197" s="130"/>
      <c r="H197" s="131"/>
      <c r="I197" s="221"/>
      <c r="J197" s="222"/>
      <c r="K197" s="225"/>
      <c r="L197" s="226"/>
      <c r="M197" s="226"/>
      <c r="N197" s="163"/>
      <c r="O197" s="264"/>
      <c r="P197" s="265"/>
      <c r="Q197" s="265"/>
      <c r="R197" s="265"/>
      <c r="S197" s="266"/>
      <c r="T197" s="147" t="s">
        <v>18</v>
      </c>
      <c r="V197" s="98"/>
      <c r="W197" s="85"/>
      <c r="X197" s="86"/>
      <c r="Y197" s="86"/>
      <c r="Z197" s="86"/>
      <c r="AA197" s="86"/>
      <c r="AB197" s="86"/>
      <c r="AC197" s="87"/>
      <c r="AD197" s="85"/>
      <c r="AE197" s="86"/>
      <c r="AF197" s="86"/>
      <c r="AG197" s="86"/>
      <c r="AH197" s="86"/>
      <c r="AI197" s="86"/>
      <c r="AJ197" s="87"/>
      <c r="AK197" s="85"/>
      <c r="AL197" s="86"/>
      <c r="AM197" s="86"/>
      <c r="AN197" s="86"/>
      <c r="AO197" s="86"/>
      <c r="AP197" s="86"/>
      <c r="AQ197" s="87"/>
      <c r="AR197" s="85"/>
      <c r="AS197" s="86"/>
      <c r="AT197" s="86"/>
      <c r="AU197" s="86"/>
      <c r="AV197" s="86"/>
      <c r="AW197" s="86"/>
      <c r="AX197" s="87"/>
      <c r="AY197" s="85"/>
      <c r="AZ197" s="86"/>
      <c r="BA197" s="88"/>
      <c r="BB197" s="217"/>
      <c r="BC197" s="218"/>
      <c r="BD197" s="219"/>
      <c r="BE197" s="220"/>
      <c r="BF197" s="229"/>
      <c r="BG197" s="230"/>
      <c r="BH197" s="230"/>
      <c r="BI197" s="230"/>
      <c r="BJ197" s="231"/>
    </row>
    <row r="198" spans="2:62" ht="20.25" customHeight="1" x14ac:dyDescent="0.4">
      <c r="B198" s="307"/>
      <c r="C198" s="297"/>
      <c r="D198" s="298"/>
      <c r="E198" s="158"/>
      <c r="F198" s="159">
        <f>C197</f>
        <v>0</v>
      </c>
      <c r="G198" s="158"/>
      <c r="H198" s="159">
        <f>I197</f>
        <v>0</v>
      </c>
      <c r="I198" s="299"/>
      <c r="J198" s="300"/>
      <c r="K198" s="301"/>
      <c r="L198" s="302"/>
      <c r="M198" s="302"/>
      <c r="N198" s="298"/>
      <c r="O198" s="264"/>
      <c r="P198" s="265"/>
      <c r="Q198" s="265"/>
      <c r="R198" s="265"/>
      <c r="S198" s="266"/>
      <c r="T198" s="148" t="s">
        <v>210</v>
      </c>
      <c r="U198" s="99"/>
      <c r="V198" s="149"/>
      <c r="W198" s="135" t="str">
        <f>IF(W197="","",VLOOKUP(W197,シフト記号表!$C$6:$L$47,10,FALSE))</f>
        <v/>
      </c>
      <c r="X198" s="136" t="str">
        <f>IF(X197="","",VLOOKUP(X197,シフト記号表!$C$6:$L$47,10,FALSE))</f>
        <v/>
      </c>
      <c r="Y198" s="136" t="str">
        <f>IF(Y197="","",VLOOKUP(Y197,シフト記号表!$C$6:$L$47,10,FALSE))</f>
        <v/>
      </c>
      <c r="Z198" s="136" t="str">
        <f>IF(Z197="","",VLOOKUP(Z197,シフト記号表!$C$6:$L$47,10,FALSE))</f>
        <v/>
      </c>
      <c r="AA198" s="136" t="str">
        <f>IF(AA197="","",VLOOKUP(AA197,シフト記号表!$C$6:$L$47,10,FALSE))</f>
        <v/>
      </c>
      <c r="AB198" s="136" t="str">
        <f>IF(AB197="","",VLOOKUP(AB197,シフト記号表!$C$6:$L$47,10,FALSE))</f>
        <v/>
      </c>
      <c r="AC198" s="137" t="str">
        <f>IF(AC197="","",VLOOKUP(AC197,シフト記号表!$C$6:$L$47,10,FALSE))</f>
        <v/>
      </c>
      <c r="AD198" s="135" t="str">
        <f>IF(AD197="","",VLOOKUP(AD197,シフト記号表!$C$6:$L$47,10,FALSE))</f>
        <v/>
      </c>
      <c r="AE198" s="136" t="str">
        <f>IF(AE197="","",VLOOKUP(AE197,シフト記号表!$C$6:$L$47,10,FALSE))</f>
        <v/>
      </c>
      <c r="AF198" s="136" t="str">
        <f>IF(AF197="","",VLOOKUP(AF197,シフト記号表!$C$6:$L$47,10,FALSE))</f>
        <v/>
      </c>
      <c r="AG198" s="136" t="str">
        <f>IF(AG197="","",VLOOKUP(AG197,シフト記号表!$C$6:$L$47,10,FALSE))</f>
        <v/>
      </c>
      <c r="AH198" s="136" t="str">
        <f>IF(AH197="","",VLOOKUP(AH197,シフト記号表!$C$6:$L$47,10,FALSE))</f>
        <v/>
      </c>
      <c r="AI198" s="136" t="str">
        <f>IF(AI197="","",VLOOKUP(AI197,シフト記号表!$C$6:$L$47,10,FALSE))</f>
        <v/>
      </c>
      <c r="AJ198" s="137" t="str">
        <f>IF(AJ197="","",VLOOKUP(AJ197,シフト記号表!$C$6:$L$47,10,FALSE))</f>
        <v/>
      </c>
      <c r="AK198" s="135" t="str">
        <f>IF(AK197="","",VLOOKUP(AK197,シフト記号表!$C$6:$L$47,10,FALSE))</f>
        <v/>
      </c>
      <c r="AL198" s="136" t="str">
        <f>IF(AL197="","",VLOOKUP(AL197,シフト記号表!$C$6:$L$47,10,FALSE))</f>
        <v/>
      </c>
      <c r="AM198" s="136" t="str">
        <f>IF(AM197="","",VLOOKUP(AM197,シフト記号表!$C$6:$L$47,10,FALSE))</f>
        <v/>
      </c>
      <c r="AN198" s="136" t="str">
        <f>IF(AN197="","",VLOOKUP(AN197,シフト記号表!$C$6:$L$47,10,FALSE))</f>
        <v/>
      </c>
      <c r="AO198" s="136" t="str">
        <f>IF(AO197="","",VLOOKUP(AO197,シフト記号表!$C$6:$L$47,10,FALSE))</f>
        <v/>
      </c>
      <c r="AP198" s="136" t="str">
        <f>IF(AP197="","",VLOOKUP(AP197,シフト記号表!$C$6:$L$47,10,FALSE))</f>
        <v/>
      </c>
      <c r="AQ198" s="137" t="str">
        <f>IF(AQ197="","",VLOOKUP(AQ197,シフト記号表!$C$6:$L$47,10,FALSE))</f>
        <v/>
      </c>
      <c r="AR198" s="135" t="str">
        <f>IF(AR197="","",VLOOKUP(AR197,シフト記号表!$C$6:$L$47,10,FALSE))</f>
        <v/>
      </c>
      <c r="AS198" s="136" t="str">
        <f>IF(AS197="","",VLOOKUP(AS197,シフト記号表!$C$6:$L$47,10,FALSE))</f>
        <v/>
      </c>
      <c r="AT198" s="136" t="str">
        <f>IF(AT197="","",VLOOKUP(AT197,シフト記号表!$C$6:$L$47,10,FALSE))</f>
        <v/>
      </c>
      <c r="AU198" s="136" t="str">
        <f>IF(AU197="","",VLOOKUP(AU197,シフト記号表!$C$6:$L$47,10,FALSE))</f>
        <v/>
      </c>
      <c r="AV198" s="136" t="str">
        <f>IF(AV197="","",VLOOKUP(AV197,シフト記号表!$C$6:$L$47,10,FALSE))</f>
        <v/>
      </c>
      <c r="AW198" s="136" t="str">
        <f>IF(AW197="","",VLOOKUP(AW197,シフト記号表!$C$6:$L$47,10,FALSE))</f>
        <v/>
      </c>
      <c r="AX198" s="137" t="str">
        <f>IF(AX197="","",VLOOKUP(AX197,シフト記号表!$C$6:$L$47,10,FALSE))</f>
        <v/>
      </c>
      <c r="AY198" s="135" t="str">
        <f>IF(AY197="","",VLOOKUP(AY197,シフト記号表!$C$6:$L$47,10,FALSE))</f>
        <v/>
      </c>
      <c r="AZ198" s="136" t="str">
        <f>IF(AZ197="","",VLOOKUP(AZ197,シフト記号表!$C$6:$L$47,10,FALSE))</f>
        <v/>
      </c>
      <c r="BA198" s="136"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6">
        <f>B197+1</f>
        <v>92</v>
      </c>
      <c r="C199" s="162"/>
      <c r="D199" s="163"/>
      <c r="E199" s="130"/>
      <c r="F199" s="131"/>
      <c r="G199" s="130"/>
      <c r="H199" s="131"/>
      <c r="I199" s="221"/>
      <c r="J199" s="222"/>
      <c r="K199" s="225"/>
      <c r="L199" s="226"/>
      <c r="M199" s="226"/>
      <c r="N199" s="163"/>
      <c r="O199" s="264"/>
      <c r="P199" s="265"/>
      <c r="Q199" s="265"/>
      <c r="R199" s="265"/>
      <c r="S199" s="266"/>
      <c r="T199" s="147" t="s">
        <v>18</v>
      </c>
      <c r="V199" s="98"/>
      <c r="W199" s="85"/>
      <c r="X199" s="86"/>
      <c r="Y199" s="86"/>
      <c r="Z199" s="86"/>
      <c r="AA199" s="86"/>
      <c r="AB199" s="86"/>
      <c r="AC199" s="87"/>
      <c r="AD199" s="85"/>
      <c r="AE199" s="86"/>
      <c r="AF199" s="86"/>
      <c r="AG199" s="86"/>
      <c r="AH199" s="86"/>
      <c r="AI199" s="86"/>
      <c r="AJ199" s="87"/>
      <c r="AK199" s="85"/>
      <c r="AL199" s="86"/>
      <c r="AM199" s="86"/>
      <c r="AN199" s="86"/>
      <c r="AO199" s="86"/>
      <c r="AP199" s="86"/>
      <c r="AQ199" s="87"/>
      <c r="AR199" s="85"/>
      <c r="AS199" s="86"/>
      <c r="AT199" s="86"/>
      <c r="AU199" s="86"/>
      <c r="AV199" s="86"/>
      <c r="AW199" s="86"/>
      <c r="AX199" s="87"/>
      <c r="AY199" s="85"/>
      <c r="AZ199" s="86"/>
      <c r="BA199" s="88"/>
      <c r="BB199" s="217"/>
      <c r="BC199" s="218"/>
      <c r="BD199" s="219"/>
      <c r="BE199" s="220"/>
      <c r="BF199" s="229"/>
      <c r="BG199" s="230"/>
      <c r="BH199" s="230"/>
      <c r="BI199" s="230"/>
      <c r="BJ199" s="231"/>
    </row>
    <row r="200" spans="2:62" ht="20.25" customHeight="1" x14ac:dyDescent="0.4">
      <c r="B200" s="307"/>
      <c r="C200" s="297"/>
      <c r="D200" s="298"/>
      <c r="E200" s="158"/>
      <c r="F200" s="159">
        <f>C199</f>
        <v>0</v>
      </c>
      <c r="G200" s="158"/>
      <c r="H200" s="159">
        <f>I199</f>
        <v>0</v>
      </c>
      <c r="I200" s="299"/>
      <c r="J200" s="300"/>
      <c r="K200" s="301"/>
      <c r="L200" s="302"/>
      <c r="M200" s="302"/>
      <c r="N200" s="298"/>
      <c r="O200" s="264"/>
      <c r="P200" s="265"/>
      <c r="Q200" s="265"/>
      <c r="R200" s="265"/>
      <c r="S200" s="266"/>
      <c r="T200" s="148" t="s">
        <v>210</v>
      </c>
      <c r="U200" s="99"/>
      <c r="V200" s="149"/>
      <c r="W200" s="135" t="str">
        <f>IF(W199="","",VLOOKUP(W199,シフト記号表!$C$6:$L$47,10,FALSE))</f>
        <v/>
      </c>
      <c r="X200" s="136" t="str">
        <f>IF(X199="","",VLOOKUP(X199,シフト記号表!$C$6:$L$47,10,FALSE))</f>
        <v/>
      </c>
      <c r="Y200" s="136" t="str">
        <f>IF(Y199="","",VLOOKUP(Y199,シフト記号表!$C$6:$L$47,10,FALSE))</f>
        <v/>
      </c>
      <c r="Z200" s="136" t="str">
        <f>IF(Z199="","",VLOOKUP(Z199,シフト記号表!$C$6:$L$47,10,FALSE))</f>
        <v/>
      </c>
      <c r="AA200" s="136" t="str">
        <f>IF(AA199="","",VLOOKUP(AA199,シフト記号表!$C$6:$L$47,10,FALSE))</f>
        <v/>
      </c>
      <c r="AB200" s="136" t="str">
        <f>IF(AB199="","",VLOOKUP(AB199,シフト記号表!$C$6:$L$47,10,FALSE))</f>
        <v/>
      </c>
      <c r="AC200" s="137" t="str">
        <f>IF(AC199="","",VLOOKUP(AC199,シフト記号表!$C$6:$L$47,10,FALSE))</f>
        <v/>
      </c>
      <c r="AD200" s="135" t="str">
        <f>IF(AD199="","",VLOOKUP(AD199,シフト記号表!$C$6:$L$47,10,FALSE))</f>
        <v/>
      </c>
      <c r="AE200" s="136" t="str">
        <f>IF(AE199="","",VLOOKUP(AE199,シフト記号表!$C$6:$L$47,10,FALSE))</f>
        <v/>
      </c>
      <c r="AF200" s="136" t="str">
        <f>IF(AF199="","",VLOOKUP(AF199,シフト記号表!$C$6:$L$47,10,FALSE))</f>
        <v/>
      </c>
      <c r="AG200" s="136" t="str">
        <f>IF(AG199="","",VLOOKUP(AG199,シフト記号表!$C$6:$L$47,10,FALSE))</f>
        <v/>
      </c>
      <c r="AH200" s="136" t="str">
        <f>IF(AH199="","",VLOOKUP(AH199,シフト記号表!$C$6:$L$47,10,FALSE))</f>
        <v/>
      </c>
      <c r="AI200" s="136" t="str">
        <f>IF(AI199="","",VLOOKUP(AI199,シフト記号表!$C$6:$L$47,10,FALSE))</f>
        <v/>
      </c>
      <c r="AJ200" s="137" t="str">
        <f>IF(AJ199="","",VLOOKUP(AJ199,シフト記号表!$C$6:$L$47,10,FALSE))</f>
        <v/>
      </c>
      <c r="AK200" s="135" t="str">
        <f>IF(AK199="","",VLOOKUP(AK199,シフト記号表!$C$6:$L$47,10,FALSE))</f>
        <v/>
      </c>
      <c r="AL200" s="136" t="str">
        <f>IF(AL199="","",VLOOKUP(AL199,シフト記号表!$C$6:$L$47,10,FALSE))</f>
        <v/>
      </c>
      <c r="AM200" s="136" t="str">
        <f>IF(AM199="","",VLOOKUP(AM199,シフト記号表!$C$6:$L$47,10,FALSE))</f>
        <v/>
      </c>
      <c r="AN200" s="136" t="str">
        <f>IF(AN199="","",VLOOKUP(AN199,シフト記号表!$C$6:$L$47,10,FALSE))</f>
        <v/>
      </c>
      <c r="AO200" s="136" t="str">
        <f>IF(AO199="","",VLOOKUP(AO199,シフト記号表!$C$6:$L$47,10,FALSE))</f>
        <v/>
      </c>
      <c r="AP200" s="136" t="str">
        <f>IF(AP199="","",VLOOKUP(AP199,シフト記号表!$C$6:$L$47,10,FALSE))</f>
        <v/>
      </c>
      <c r="AQ200" s="137" t="str">
        <f>IF(AQ199="","",VLOOKUP(AQ199,シフト記号表!$C$6:$L$47,10,FALSE))</f>
        <v/>
      </c>
      <c r="AR200" s="135" t="str">
        <f>IF(AR199="","",VLOOKUP(AR199,シフト記号表!$C$6:$L$47,10,FALSE))</f>
        <v/>
      </c>
      <c r="AS200" s="136" t="str">
        <f>IF(AS199="","",VLOOKUP(AS199,シフト記号表!$C$6:$L$47,10,FALSE))</f>
        <v/>
      </c>
      <c r="AT200" s="136" t="str">
        <f>IF(AT199="","",VLOOKUP(AT199,シフト記号表!$C$6:$L$47,10,FALSE))</f>
        <v/>
      </c>
      <c r="AU200" s="136" t="str">
        <f>IF(AU199="","",VLOOKUP(AU199,シフト記号表!$C$6:$L$47,10,FALSE))</f>
        <v/>
      </c>
      <c r="AV200" s="136" t="str">
        <f>IF(AV199="","",VLOOKUP(AV199,シフト記号表!$C$6:$L$47,10,FALSE))</f>
        <v/>
      </c>
      <c r="AW200" s="136" t="str">
        <f>IF(AW199="","",VLOOKUP(AW199,シフト記号表!$C$6:$L$47,10,FALSE))</f>
        <v/>
      </c>
      <c r="AX200" s="137" t="str">
        <f>IF(AX199="","",VLOOKUP(AX199,シフト記号表!$C$6:$L$47,10,FALSE))</f>
        <v/>
      </c>
      <c r="AY200" s="135" t="str">
        <f>IF(AY199="","",VLOOKUP(AY199,シフト記号表!$C$6:$L$47,10,FALSE))</f>
        <v/>
      </c>
      <c r="AZ200" s="136" t="str">
        <f>IF(AZ199="","",VLOOKUP(AZ199,シフト記号表!$C$6:$L$47,10,FALSE))</f>
        <v/>
      </c>
      <c r="BA200" s="136"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6">
        <f>B199+1</f>
        <v>93</v>
      </c>
      <c r="C201" s="162"/>
      <c r="D201" s="163"/>
      <c r="E201" s="130"/>
      <c r="F201" s="131"/>
      <c r="G201" s="130"/>
      <c r="H201" s="131"/>
      <c r="I201" s="221"/>
      <c r="J201" s="222"/>
      <c r="K201" s="225"/>
      <c r="L201" s="226"/>
      <c r="M201" s="226"/>
      <c r="N201" s="163"/>
      <c r="O201" s="264"/>
      <c r="P201" s="265"/>
      <c r="Q201" s="265"/>
      <c r="R201" s="265"/>
      <c r="S201" s="266"/>
      <c r="T201" s="147" t="s">
        <v>18</v>
      </c>
      <c r="V201" s="98"/>
      <c r="W201" s="85"/>
      <c r="X201" s="86"/>
      <c r="Y201" s="86"/>
      <c r="Z201" s="86"/>
      <c r="AA201" s="86"/>
      <c r="AB201" s="86"/>
      <c r="AC201" s="87"/>
      <c r="AD201" s="85"/>
      <c r="AE201" s="86"/>
      <c r="AF201" s="86"/>
      <c r="AG201" s="86"/>
      <c r="AH201" s="86"/>
      <c r="AI201" s="86"/>
      <c r="AJ201" s="87"/>
      <c r="AK201" s="85"/>
      <c r="AL201" s="86"/>
      <c r="AM201" s="86"/>
      <c r="AN201" s="86"/>
      <c r="AO201" s="86"/>
      <c r="AP201" s="86"/>
      <c r="AQ201" s="87"/>
      <c r="AR201" s="85"/>
      <c r="AS201" s="86"/>
      <c r="AT201" s="86"/>
      <c r="AU201" s="86"/>
      <c r="AV201" s="86"/>
      <c r="AW201" s="86"/>
      <c r="AX201" s="87"/>
      <c r="AY201" s="85"/>
      <c r="AZ201" s="86"/>
      <c r="BA201" s="88"/>
      <c r="BB201" s="217"/>
      <c r="BC201" s="218"/>
      <c r="BD201" s="219"/>
      <c r="BE201" s="220"/>
      <c r="BF201" s="229"/>
      <c r="BG201" s="230"/>
      <c r="BH201" s="230"/>
      <c r="BI201" s="230"/>
      <c r="BJ201" s="231"/>
    </row>
    <row r="202" spans="2:62" ht="20.25" customHeight="1" x14ac:dyDescent="0.4">
      <c r="B202" s="307"/>
      <c r="C202" s="297"/>
      <c r="D202" s="298"/>
      <c r="E202" s="158"/>
      <c r="F202" s="159">
        <f>C201</f>
        <v>0</v>
      </c>
      <c r="G202" s="158"/>
      <c r="H202" s="159">
        <f>I201</f>
        <v>0</v>
      </c>
      <c r="I202" s="299"/>
      <c r="J202" s="300"/>
      <c r="K202" s="301"/>
      <c r="L202" s="302"/>
      <c r="M202" s="302"/>
      <c r="N202" s="298"/>
      <c r="O202" s="264"/>
      <c r="P202" s="265"/>
      <c r="Q202" s="265"/>
      <c r="R202" s="265"/>
      <c r="S202" s="266"/>
      <c r="T202" s="148" t="s">
        <v>210</v>
      </c>
      <c r="U202" s="99"/>
      <c r="V202" s="149"/>
      <c r="W202" s="135" t="str">
        <f>IF(W201="","",VLOOKUP(W201,シフト記号表!$C$6:$L$47,10,FALSE))</f>
        <v/>
      </c>
      <c r="X202" s="136" t="str">
        <f>IF(X201="","",VLOOKUP(X201,シフト記号表!$C$6:$L$47,10,FALSE))</f>
        <v/>
      </c>
      <c r="Y202" s="136" t="str">
        <f>IF(Y201="","",VLOOKUP(Y201,シフト記号表!$C$6:$L$47,10,FALSE))</f>
        <v/>
      </c>
      <c r="Z202" s="136" t="str">
        <f>IF(Z201="","",VLOOKUP(Z201,シフト記号表!$C$6:$L$47,10,FALSE))</f>
        <v/>
      </c>
      <c r="AA202" s="136" t="str">
        <f>IF(AA201="","",VLOOKUP(AA201,シフト記号表!$C$6:$L$47,10,FALSE))</f>
        <v/>
      </c>
      <c r="AB202" s="136" t="str">
        <f>IF(AB201="","",VLOOKUP(AB201,シフト記号表!$C$6:$L$47,10,FALSE))</f>
        <v/>
      </c>
      <c r="AC202" s="137" t="str">
        <f>IF(AC201="","",VLOOKUP(AC201,シフト記号表!$C$6:$L$47,10,FALSE))</f>
        <v/>
      </c>
      <c r="AD202" s="135" t="str">
        <f>IF(AD201="","",VLOOKUP(AD201,シフト記号表!$C$6:$L$47,10,FALSE))</f>
        <v/>
      </c>
      <c r="AE202" s="136" t="str">
        <f>IF(AE201="","",VLOOKUP(AE201,シフト記号表!$C$6:$L$47,10,FALSE))</f>
        <v/>
      </c>
      <c r="AF202" s="136" t="str">
        <f>IF(AF201="","",VLOOKUP(AF201,シフト記号表!$C$6:$L$47,10,FALSE))</f>
        <v/>
      </c>
      <c r="AG202" s="136" t="str">
        <f>IF(AG201="","",VLOOKUP(AG201,シフト記号表!$C$6:$L$47,10,FALSE))</f>
        <v/>
      </c>
      <c r="AH202" s="136" t="str">
        <f>IF(AH201="","",VLOOKUP(AH201,シフト記号表!$C$6:$L$47,10,FALSE))</f>
        <v/>
      </c>
      <c r="AI202" s="136" t="str">
        <f>IF(AI201="","",VLOOKUP(AI201,シフト記号表!$C$6:$L$47,10,FALSE))</f>
        <v/>
      </c>
      <c r="AJ202" s="137" t="str">
        <f>IF(AJ201="","",VLOOKUP(AJ201,シフト記号表!$C$6:$L$47,10,FALSE))</f>
        <v/>
      </c>
      <c r="AK202" s="135" t="str">
        <f>IF(AK201="","",VLOOKUP(AK201,シフト記号表!$C$6:$L$47,10,FALSE))</f>
        <v/>
      </c>
      <c r="AL202" s="136" t="str">
        <f>IF(AL201="","",VLOOKUP(AL201,シフト記号表!$C$6:$L$47,10,FALSE))</f>
        <v/>
      </c>
      <c r="AM202" s="136" t="str">
        <f>IF(AM201="","",VLOOKUP(AM201,シフト記号表!$C$6:$L$47,10,FALSE))</f>
        <v/>
      </c>
      <c r="AN202" s="136" t="str">
        <f>IF(AN201="","",VLOOKUP(AN201,シフト記号表!$C$6:$L$47,10,FALSE))</f>
        <v/>
      </c>
      <c r="AO202" s="136" t="str">
        <f>IF(AO201="","",VLOOKUP(AO201,シフト記号表!$C$6:$L$47,10,FALSE))</f>
        <v/>
      </c>
      <c r="AP202" s="136" t="str">
        <f>IF(AP201="","",VLOOKUP(AP201,シフト記号表!$C$6:$L$47,10,FALSE))</f>
        <v/>
      </c>
      <c r="AQ202" s="137" t="str">
        <f>IF(AQ201="","",VLOOKUP(AQ201,シフト記号表!$C$6:$L$47,10,FALSE))</f>
        <v/>
      </c>
      <c r="AR202" s="135" t="str">
        <f>IF(AR201="","",VLOOKUP(AR201,シフト記号表!$C$6:$L$47,10,FALSE))</f>
        <v/>
      </c>
      <c r="AS202" s="136" t="str">
        <f>IF(AS201="","",VLOOKUP(AS201,シフト記号表!$C$6:$L$47,10,FALSE))</f>
        <v/>
      </c>
      <c r="AT202" s="136" t="str">
        <f>IF(AT201="","",VLOOKUP(AT201,シフト記号表!$C$6:$L$47,10,FALSE))</f>
        <v/>
      </c>
      <c r="AU202" s="136" t="str">
        <f>IF(AU201="","",VLOOKUP(AU201,シフト記号表!$C$6:$L$47,10,FALSE))</f>
        <v/>
      </c>
      <c r="AV202" s="136" t="str">
        <f>IF(AV201="","",VLOOKUP(AV201,シフト記号表!$C$6:$L$47,10,FALSE))</f>
        <v/>
      </c>
      <c r="AW202" s="136" t="str">
        <f>IF(AW201="","",VLOOKUP(AW201,シフト記号表!$C$6:$L$47,10,FALSE))</f>
        <v/>
      </c>
      <c r="AX202" s="137" t="str">
        <f>IF(AX201="","",VLOOKUP(AX201,シフト記号表!$C$6:$L$47,10,FALSE))</f>
        <v/>
      </c>
      <c r="AY202" s="135" t="str">
        <f>IF(AY201="","",VLOOKUP(AY201,シフト記号表!$C$6:$L$47,10,FALSE))</f>
        <v/>
      </c>
      <c r="AZ202" s="136" t="str">
        <f>IF(AZ201="","",VLOOKUP(AZ201,シフト記号表!$C$6:$L$47,10,FALSE))</f>
        <v/>
      </c>
      <c r="BA202" s="136"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6">
        <f>B201+1</f>
        <v>94</v>
      </c>
      <c r="C203" s="162"/>
      <c r="D203" s="163"/>
      <c r="E203" s="130"/>
      <c r="F203" s="131"/>
      <c r="G203" s="130"/>
      <c r="H203" s="131"/>
      <c r="I203" s="221"/>
      <c r="J203" s="222"/>
      <c r="K203" s="225"/>
      <c r="L203" s="226"/>
      <c r="M203" s="226"/>
      <c r="N203" s="163"/>
      <c r="O203" s="264"/>
      <c r="P203" s="265"/>
      <c r="Q203" s="265"/>
      <c r="R203" s="265"/>
      <c r="S203" s="266"/>
      <c r="T203" s="147" t="s">
        <v>18</v>
      </c>
      <c r="V203" s="98"/>
      <c r="W203" s="85"/>
      <c r="X203" s="86"/>
      <c r="Y203" s="86"/>
      <c r="Z203" s="86"/>
      <c r="AA203" s="86"/>
      <c r="AB203" s="86"/>
      <c r="AC203" s="87"/>
      <c r="AD203" s="85"/>
      <c r="AE203" s="86"/>
      <c r="AF203" s="86"/>
      <c r="AG203" s="86"/>
      <c r="AH203" s="86"/>
      <c r="AI203" s="86"/>
      <c r="AJ203" s="87"/>
      <c r="AK203" s="85"/>
      <c r="AL203" s="86"/>
      <c r="AM203" s="86"/>
      <c r="AN203" s="86"/>
      <c r="AO203" s="86"/>
      <c r="AP203" s="86"/>
      <c r="AQ203" s="87"/>
      <c r="AR203" s="85"/>
      <c r="AS203" s="86"/>
      <c r="AT203" s="86"/>
      <c r="AU203" s="86"/>
      <c r="AV203" s="86"/>
      <c r="AW203" s="86"/>
      <c r="AX203" s="87"/>
      <c r="AY203" s="85"/>
      <c r="AZ203" s="86"/>
      <c r="BA203" s="88"/>
      <c r="BB203" s="217"/>
      <c r="BC203" s="218"/>
      <c r="BD203" s="219"/>
      <c r="BE203" s="220"/>
      <c r="BF203" s="229"/>
      <c r="BG203" s="230"/>
      <c r="BH203" s="230"/>
      <c r="BI203" s="230"/>
      <c r="BJ203" s="231"/>
    </row>
    <row r="204" spans="2:62" ht="20.25" customHeight="1" x14ac:dyDescent="0.4">
      <c r="B204" s="307"/>
      <c r="C204" s="297"/>
      <c r="D204" s="298"/>
      <c r="E204" s="158"/>
      <c r="F204" s="159">
        <f>C203</f>
        <v>0</v>
      </c>
      <c r="G204" s="158"/>
      <c r="H204" s="159">
        <f>I203</f>
        <v>0</v>
      </c>
      <c r="I204" s="299"/>
      <c r="J204" s="300"/>
      <c r="K204" s="301"/>
      <c r="L204" s="302"/>
      <c r="M204" s="302"/>
      <c r="N204" s="298"/>
      <c r="O204" s="264"/>
      <c r="P204" s="265"/>
      <c r="Q204" s="265"/>
      <c r="R204" s="265"/>
      <c r="S204" s="266"/>
      <c r="T204" s="148" t="s">
        <v>210</v>
      </c>
      <c r="U204" s="99"/>
      <c r="V204" s="149"/>
      <c r="W204" s="135" t="str">
        <f>IF(W203="","",VLOOKUP(W203,シフト記号表!$C$6:$L$47,10,FALSE))</f>
        <v/>
      </c>
      <c r="X204" s="136" t="str">
        <f>IF(X203="","",VLOOKUP(X203,シフト記号表!$C$6:$L$47,10,FALSE))</f>
        <v/>
      </c>
      <c r="Y204" s="136" t="str">
        <f>IF(Y203="","",VLOOKUP(Y203,シフト記号表!$C$6:$L$47,10,FALSE))</f>
        <v/>
      </c>
      <c r="Z204" s="136" t="str">
        <f>IF(Z203="","",VLOOKUP(Z203,シフト記号表!$C$6:$L$47,10,FALSE))</f>
        <v/>
      </c>
      <c r="AA204" s="136" t="str">
        <f>IF(AA203="","",VLOOKUP(AA203,シフト記号表!$C$6:$L$47,10,FALSE))</f>
        <v/>
      </c>
      <c r="AB204" s="136" t="str">
        <f>IF(AB203="","",VLOOKUP(AB203,シフト記号表!$C$6:$L$47,10,FALSE))</f>
        <v/>
      </c>
      <c r="AC204" s="137" t="str">
        <f>IF(AC203="","",VLOOKUP(AC203,シフト記号表!$C$6:$L$47,10,FALSE))</f>
        <v/>
      </c>
      <c r="AD204" s="135" t="str">
        <f>IF(AD203="","",VLOOKUP(AD203,シフト記号表!$C$6:$L$47,10,FALSE))</f>
        <v/>
      </c>
      <c r="AE204" s="136" t="str">
        <f>IF(AE203="","",VLOOKUP(AE203,シフト記号表!$C$6:$L$47,10,FALSE))</f>
        <v/>
      </c>
      <c r="AF204" s="136" t="str">
        <f>IF(AF203="","",VLOOKUP(AF203,シフト記号表!$C$6:$L$47,10,FALSE))</f>
        <v/>
      </c>
      <c r="AG204" s="136" t="str">
        <f>IF(AG203="","",VLOOKUP(AG203,シフト記号表!$C$6:$L$47,10,FALSE))</f>
        <v/>
      </c>
      <c r="AH204" s="136" t="str">
        <f>IF(AH203="","",VLOOKUP(AH203,シフト記号表!$C$6:$L$47,10,FALSE))</f>
        <v/>
      </c>
      <c r="AI204" s="136" t="str">
        <f>IF(AI203="","",VLOOKUP(AI203,シフト記号表!$C$6:$L$47,10,FALSE))</f>
        <v/>
      </c>
      <c r="AJ204" s="137" t="str">
        <f>IF(AJ203="","",VLOOKUP(AJ203,シフト記号表!$C$6:$L$47,10,FALSE))</f>
        <v/>
      </c>
      <c r="AK204" s="135" t="str">
        <f>IF(AK203="","",VLOOKUP(AK203,シフト記号表!$C$6:$L$47,10,FALSE))</f>
        <v/>
      </c>
      <c r="AL204" s="136" t="str">
        <f>IF(AL203="","",VLOOKUP(AL203,シフト記号表!$C$6:$L$47,10,FALSE))</f>
        <v/>
      </c>
      <c r="AM204" s="136" t="str">
        <f>IF(AM203="","",VLOOKUP(AM203,シフト記号表!$C$6:$L$47,10,FALSE))</f>
        <v/>
      </c>
      <c r="AN204" s="136" t="str">
        <f>IF(AN203="","",VLOOKUP(AN203,シフト記号表!$C$6:$L$47,10,FALSE))</f>
        <v/>
      </c>
      <c r="AO204" s="136" t="str">
        <f>IF(AO203="","",VLOOKUP(AO203,シフト記号表!$C$6:$L$47,10,FALSE))</f>
        <v/>
      </c>
      <c r="AP204" s="136" t="str">
        <f>IF(AP203="","",VLOOKUP(AP203,シフト記号表!$C$6:$L$47,10,FALSE))</f>
        <v/>
      </c>
      <c r="AQ204" s="137" t="str">
        <f>IF(AQ203="","",VLOOKUP(AQ203,シフト記号表!$C$6:$L$47,10,FALSE))</f>
        <v/>
      </c>
      <c r="AR204" s="135" t="str">
        <f>IF(AR203="","",VLOOKUP(AR203,シフト記号表!$C$6:$L$47,10,FALSE))</f>
        <v/>
      </c>
      <c r="AS204" s="136" t="str">
        <f>IF(AS203="","",VLOOKUP(AS203,シフト記号表!$C$6:$L$47,10,FALSE))</f>
        <v/>
      </c>
      <c r="AT204" s="136" t="str">
        <f>IF(AT203="","",VLOOKUP(AT203,シフト記号表!$C$6:$L$47,10,FALSE))</f>
        <v/>
      </c>
      <c r="AU204" s="136" t="str">
        <f>IF(AU203="","",VLOOKUP(AU203,シフト記号表!$C$6:$L$47,10,FALSE))</f>
        <v/>
      </c>
      <c r="AV204" s="136" t="str">
        <f>IF(AV203="","",VLOOKUP(AV203,シフト記号表!$C$6:$L$47,10,FALSE))</f>
        <v/>
      </c>
      <c r="AW204" s="136" t="str">
        <f>IF(AW203="","",VLOOKUP(AW203,シフト記号表!$C$6:$L$47,10,FALSE))</f>
        <v/>
      </c>
      <c r="AX204" s="137" t="str">
        <f>IF(AX203="","",VLOOKUP(AX203,シフト記号表!$C$6:$L$47,10,FALSE))</f>
        <v/>
      </c>
      <c r="AY204" s="135" t="str">
        <f>IF(AY203="","",VLOOKUP(AY203,シフト記号表!$C$6:$L$47,10,FALSE))</f>
        <v/>
      </c>
      <c r="AZ204" s="136" t="str">
        <f>IF(AZ203="","",VLOOKUP(AZ203,シフト記号表!$C$6:$L$47,10,FALSE))</f>
        <v/>
      </c>
      <c r="BA204" s="136"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6">
        <f>B203+1</f>
        <v>95</v>
      </c>
      <c r="C205" s="162"/>
      <c r="D205" s="163"/>
      <c r="E205" s="130"/>
      <c r="F205" s="131"/>
      <c r="G205" s="130"/>
      <c r="H205" s="131"/>
      <c r="I205" s="221"/>
      <c r="J205" s="222"/>
      <c r="K205" s="225"/>
      <c r="L205" s="226"/>
      <c r="M205" s="226"/>
      <c r="N205" s="163"/>
      <c r="O205" s="264"/>
      <c r="P205" s="265"/>
      <c r="Q205" s="265"/>
      <c r="R205" s="265"/>
      <c r="S205" s="266"/>
      <c r="T205" s="147" t="s">
        <v>18</v>
      </c>
      <c r="V205" s="98"/>
      <c r="W205" s="85"/>
      <c r="X205" s="86"/>
      <c r="Y205" s="86"/>
      <c r="Z205" s="86"/>
      <c r="AA205" s="86"/>
      <c r="AB205" s="86"/>
      <c r="AC205" s="87"/>
      <c r="AD205" s="85"/>
      <c r="AE205" s="86"/>
      <c r="AF205" s="86"/>
      <c r="AG205" s="86"/>
      <c r="AH205" s="86"/>
      <c r="AI205" s="86"/>
      <c r="AJ205" s="87"/>
      <c r="AK205" s="85"/>
      <c r="AL205" s="86"/>
      <c r="AM205" s="86"/>
      <c r="AN205" s="86"/>
      <c r="AO205" s="86"/>
      <c r="AP205" s="86"/>
      <c r="AQ205" s="87"/>
      <c r="AR205" s="85"/>
      <c r="AS205" s="86"/>
      <c r="AT205" s="86"/>
      <c r="AU205" s="86"/>
      <c r="AV205" s="86"/>
      <c r="AW205" s="86"/>
      <c r="AX205" s="87"/>
      <c r="AY205" s="85"/>
      <c r="AZ205" s="86"/>
      <c r="BA205" s="88"/>
      <c r="BB205" s="217"/>
      <c r="BC205" s="218"/>
      <c r="BD205" s="219"/>
      <c r="BE205" s="220"/>
      <c r="BF205" s="229"/>
      <c r="BG205" s="230"/>
      <c r="BH205" s="230"/>
      <c r="BI205" s="230"/>
      <c r="BJ205" s="231"/>
    </row>
    <row r="206" spans="2:62" ht="20.25" customHeight="1" x14ac:dyDescent="0.4">
      <c r="B206" s="307"/>
      <c r="C206" s="297"/>
      <c r="D206" s="298"/>
      <c r="E206" s="158"/>
      <c r="F206" s="159">
        <f>C205</f>
        <v>0</v>
      </c>
      <c r="G206" s="158"/>
      <c r="H206" s="159">
        <f>I205</f>
        <v>0</v>
      </c>
      <c r="I206" s="299"/>
      <c r="J206" s="300"/>
      <c r="K206" s="301"/>
      <c r="L206" s="302"/>
      <c r="M206" s="302"/>
      <c r="N206" s="298"/>
      <c r="O206" s="264"/>
      <c r="P206" s="265"/>
      <c r="Q206" s="265"/>
      <c r="R206" s="265"/>
      <c r="S206" s="266"/>
      <c r="T206" s="148" t="s">
        <v>210</v>
      </c>
      <c r="U206" s="99"/>
      <c r="V206" s="149"/>
      <c r="W206" s="135" t="str">
        <f>IF(W205="","",VLOOKUP(W205,シフト記号表!$C$6:$L$47,10,FALSE))</f>
        <v/>
      </c>
      <c r="X206" s="136" t="str">
        <f>IF(X205="","",VLOOKUP(X205,シフト記号表!$C$6:$L$47,10,FALSE))</f>
        <v/>
      </c>
      <c r="Y206" s="136" t="str">
        <f>IF(Y205="","",VLOOKUP(Y205,シフト記号表!$C$6:$L$47,10,FALSE))</f>
        <v/>
      </c>
      <c r="Z206" s="136" t="str">
        <f>IF(Z205="","",VLOOKUP(Z205,シフト記号表!$C$6:$L$47,10,FALSE))</f>
        <v/>
      </c>
      <c r="AA206" s="136" t="str">
        <f>IF(AA205="","",VLOOKUP(AA205,シフト記号表!$C$6:$L$47,10,FALSE))</f>
        <v/>
      </c>
      <c r="AB206" s="136" t="str">
        <f>IF(AB205="","",VLOOKUP(AB205,シフト記号表!$C$6:$L$47,10,FALSE))</f>
        <v/>
      </c>
      <c r="AC206" s="137" t="str">
        <f>IF(AC205="","",VLOOKUP(AC205,シフト記号表!$C$6:$L$47,10,FALSE))</f>
        <v/>
      </c>
      <c r="AD206" s="135" t="str">
        <f>IF(AD205="","",VLOOKUP(AD205,シフト記号表!$C$6:$L$47,10,FALSE))</f>
        <v/>
      </c>
      <c r="AE206" s="136" t="str">
        <f>IF(AE205="","",VLOOKUP(AE205,シフト記号表!$C$6:$L$47,10,FALSE))</f>
        <v/>
      </c>
      <c r="AF206" s="136" t="str">
        <f>IF(AF205="","",VLOOKUP(AF205,シフト記号表!$C$6:$L$47,10,FALSE))</f>
        <v/>
      </c>
      <c r="AG206" s="136" t="str">
        <f>IF(AG205="","",VLOOKUP(AG205,シフト記号表!$C$6:$L$47,10,FALSE))</f>
        <v/>
      </c>
      <c r="AH206" s="136" t="str">
        <f>IF(AH205="","",VLOOKUP(AH205,シフト記号表!$C$6:$L$47,10,FALSE))</f>
        <v/>
      </c>
      <c r="AI206" s="136" t="str">
        <f>IF(AI205="","",VLOOKUP(AI205,シフト記号表!$C$6:$L$47,10,FALSE))</f>
        <v/>
      </c>
      <c r="AJ206" s="137" t="str">
        <f>IF(AJ205="","",VLOOKUP(AJ205,シフト記号表!$C$6:$L$47,10,FALSE))</f>
        <v/>
      </c>
      <c r="AK206" s="135" t="str">
        <f>IF(AK205="","",VLOOKUP(AK205,シフト記号表!$C$6:$L$47,10,FALSE))</f>
        <v/>
      </c>
      <c r="AL206" s="136" t="str">
        <f>IF(AL205="","",VLOOKUP(AL205,シフト記号表!$C$6:$L$47,10,FALSE))</f>
        <v/>
      </c>
      <c r="AM206" s="136" t="str">
        <f>IF(AM205="","",VLOOKUP(AM205,シフト記号表!$C$6:$L$47,10,FALSE))</f>
        <v/>
      </c>
      <c r="AN206" s="136" t="str">
        <f>IF(AN205="","",VLOOKUP(AN205,シフト記号表!$C$6:$L$47,10,FALSE))</f>
        <v/>
      </c>
      <c r="AO206" s="136" t="str">
        <f>IF(AO205="","",VLOOKUP(AO205,シフト記号表!$C$6:$L$47,10,FALSE))</f>
        <v/>
      </c>
      <c r="AP206" s="136" t="str">
        <f>IF(AP205="","",VLOOKUP(AP205,シフト記号表!$C$6:$L$47,10,FALSE))</f>
        <v/>
      </c>
      <c r="AQ206" s="137" t="str">
        <f>IF(AQ205="","",VLOOKUP(AQ205,シフト記号表!$C$6:$L$47,10,FALSE))</f>
        <v/>
      </c>
      <c r="AR206" s="135" t="str">
        <f>IF(AR205="","",VLOOKUP(AR205,シフト記号表!$C$6:$L$47,10,FALSE))</f>
        <v/>
      </c>
      <c r="AS206" s="136" t="str">
        <f>IF(AS205="","",VLOOKUP(AS205,シフト記号表!$C$6:$L$47,10,FALSE))</f>
        <v/>
      </c>
      <c r="AT206" s="136" t="str">
        <f>IF(AT205="","",VLOOKUP(AT205,シフト記号表!$C$6:$L$47,10,FALSE))</f>
        <v/>
      </c>
      <c r="AU206" s="136" t="str">
        <f>IF(AU205="","",VLOOKUP(AU205,シフト記号表!$C$6:$L$47,10,FALSE))</f>
        <v/>
      </c>
      <c r="AV206" s="136" t="str">
        <f>IF(AV205="","",VLOOKUP(AV205,シフト記号表!$C$6:$L$47,10,FALSE))</f>
        <v/>
      </c>
      <c r="AW206" s="136" t="str">
        <f>IF(AW205="","",VLOOKUP(AW205,シフト記号表!$C$6:$L$47,10,FALSE))</f>
        <v/>
      </c>
      <c r="AX206" s="137" t="str">
        <f>IF(AX205="","",VLOOKUP(AX205,シフト記号表!$C$6:$L$47,10,FALSE))</f>
        <v/>
      </c>
      <c r="AY206" s="135" t="str">
        <f>IF(AY205="","",VLOOKUP(AY205,シフト記号表!$C$6:$L$47,10,FALSE))</f>
        <v/>
      </c>
      <c r="AZ206" s="136" t="str">
        <f>IF(AZ205="","",VLOOKUP(AZ205,シフト記号表!$C$6:$L$47,10,FALSE))</f>
        <v/>
      </c>
      <c r="BA206" s="136"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6">
        <f>B205+1</f>
        <v>96</v>
      </c>
      <c r="C207" s="162"/>
      <c r="D207" s="163"/>
      <c r="E207" s="130"/>
      <c r="F207" s="131"/>
      <c r="G207" s="130"/>
      <c r="H207" s="131"/>
      <c r="I207" s="221"/>
      <c r="J207" s="222"/>
      <c r="K207" s="225"/>
      <c r="L207" s="226"/>
      <c r="M207" s="226"/>
      <c r="N207" s="163"/>
      <c r="O207" s="264"/>
      <c r="P207" s="265"/>
      <c r="Q207" s="265"/>
      <c r="R207" s="265"/>
      <c r="S207" s="266"/>
      <c r="T207" s="147" t="s">
        <v>18</v>
      </c>
      <c r="V207" s="98"/>
      <c r="W207" s="85"/>
      <c r="X207" s="86"/>
      <c r="Y207" s="86"/>
      <c r="Z207" s="86"/>
      <c r="AA207" s="86"/>
      <c r="AB207" s="86"/>
      <c r="AC207" s="87"/>
      <c r="AD207" s="85"/>
      <c r="AE207" s="86"/>
      <c r="AF207" s="86"/>
      <c r="AG207" s="86"/>
      <c r="AH207" s="86"/>
      <c r="AI207" s="86"/>
      <c r="AJ207" s="87"/>
      <c r="AK207" s="85"/>
      <c r="AL207" s="86"/>
      <c r="AM207" s="86"/>
      <c r="AN207" s="86"/>
      <c r="AO207" s="86"/>
      <c r="AP207" s="86"/>
      <c r="AQ207" s="87"/>
      <c r="AR207" s="85"/>
      <c r="AS207" s="86"/>
      <c r="AT207" s="86"/>
      <c r="AU207" s="86"/>
      <c r="AV207" s="86"/>
      <c r="AW207" s="86"/>
      <c r="AX207" s="87"/>
      <c r="AY207" s="85"/>
      <c r="AZ207" s="86"/>
      <c r="BA207" s="88"/>
      <c r="BB207" s="217"/>
      <c r="BC207" s="218"/>
      <c r="BD207" s="219"/>
      <c r="BE207" s="220"/>
      <c r="BF207" s="229"/>
      <c r="BG207" s="230"/>
      <c r="BH207" s="230"/>
      <c r="BI207" s="230"/>
      <c r="BJ207" s="231"/>
    </row>
    <row r="208" spans="2:62" ht="20.25" customHeight="1" x14ac:dyDescent="0.4">
      <c r="B208" s="307"/>
      <c r="C208" s="297"/>
      <c r="D208" s="298"/>
      <c r="E208" s="158"/>
      <c r="F208" s="159">
        <f>C207</f>
        <v>0</v>
      </c>
      <c r="G208" s="158"/>
      <c r="H208" s="159">
        <f>I207</f>
        <v>0</v>
      </c>
      <c r="I208" s="299"/>
      <c r="J208" s="300"/>
      <c r="K208" s="301"/>
      <c r="L208" s="302"/>
      <c r="M208" s="302"/>
      <c r="N208" s="298"/>
      <c r="O208" s="264"/>
      <c r="P208" s="265"/>
      <c r="Q208" s="265"/>
      <c r="R208" s="265"/>
      <c r="S208" s="266"/>
      <c r="T208" s="148" t="s">
        <v>210</v>
      </c>
      <c r="U208" s="99"/>
      <c r="V208" s="149"/>
      <c r="W208" s="135" t="str">
        <f>IF(W207="","",VLOOKUP(W207,シフト記号表!$C$6:$L$47,10,FALSE))</f>
        <v/>
      </c>
      <c r="X208" s="136" t="str">
        <f>IF(X207="","",VLOOKUP(X207,シフト記号表!$C$6:$L$47,10,FALSE))</f>
        <v/>
      </c>
      <c r="Y208" s="136" t="str">
        <f>IF(Y207="","",VLOOKUP(Y207,シフト記号表!$C$6:$L$47,10,FALSE))</f>
        <v/>
      </c>
      <c r="Z208" s="136" t="str">
        <f>IF(Z207="","",VLOOKUP(Z207,シフト記号表!$C$6:$L$47,10,FALSE))</f>
        <v/>
      </c>
      <c r="AA208" s="136" t="str">
        <f>IF(AA207="","",VLOOKUP(AA207,シフト記号表!$C$6:$L$47,10,FALSE))</f>
        <v/>
      </c>
      <c r="AB208" s="136" t="str">
        <f>IF(AB207="","",VLOOKUP(AB207,シフト記号表!$C$6:$L$47,10,FALSE))</f>
        <v/>
      </c>
      <c r="AC208" s="137" t="str">
        <f>IF(AC207="","",VLOOKUP(AC207,シフト記号表!$C$6:$L$47,10,FALSE))</f>
        <v/>
      </c>
      <c r="AD208" s="135" t="str">
        <f>IF(AD207="","",VLOOKUP(AD207,シフト記号表!$C$6:$L$47,10,FALSE))</f>
        <v/>
      </c>
      <c r="AE208" s="136" t="str">
        <f>IF(AE207="","",VLOOKUP(AE207,シフト記号表!$C$6:$L$47,10,FALSE))</f>
        <v/>
      </c>
      <c r="AF208" s="136" t="str">
        <f>IF(AF207="","",VLOOKUP(AF207,シフト記号表!$C$6:$L$47,10,FALSE))</f>
        <v/>
      </c>
      <c r="AG208" s="136" t="str">
        <f>IF(AG207="","",VLOOKUP(AG207,シフト記号表!$C$6:$L$47,10,FALSE))</f>
        <v/>
      </c>
      <c r="AH208" s="136" t="str">
        <f>IF(AH207="","",VLOOKUP(AH207,シフト記号表!$C$6:$L$47,10,FALSE))</f>
        <v/>
      </c>
      <c r="AI208" s="136" t="str">
        <f>IF(AI207="","",VLOOKUP(AI207,シフト記号表!$C$6:$L$47,10,FALSE))</f>
        <v/>
      </c>
      <c r="AJ208" s="137" t="str">
        <f>IF(AJ207="","",VLOOKUP(AJ207,シフト記号表!$C$6:$L$47,10,FALSE))</f>
        <v/>
      </c>
      <c r="AK208" s="135" t="str">
        <f>IF(AK207="","",VLOOKUP(AK207,シフト記号表!$C$6:$L$47,10,FALSE))</f>
        <v/>
      </c>
      <c r="AL208" s="136" t="str">
        <f>IF(AL207="","",VLOOKUP(AL207,シフト記号表!$C$6:$L$47,10,FALSE))</f>
        <v/>
      </c>
      <c r="AM208" s="136" t="str">
        <f>IF(AM207="","",VLOOKUP(AM207,シフト記号表!$C$6:$L$47,10,FALSE))</f>
        <v/>
      </c>
      <c r="AN208" s="136" t="str">
        <f>IF(AN207="","",VLOOKUP(AN207,シフト記号表!$C$6:$L$47,10,FALSE))</f>
        <v/>
      </c>
      <c r="AO208" s="136" t="str">
        <f>IF(AO207="","",VLOOKUP(AO207,シフト記号表!$C$6:$L$47,10,FALSE))</f>
        <v/>
      </c>
      <c r="AP208" s="136" t="str">
        <f>IF(AP207="","",VLOOKUP(AP207,シフト記号表!$C$6:$L$47,10,FALSE))</f>
        <v/>
      </c>
      <c r="AQ208" s="137" t="str">
        <f>IF(AQ207="","",VLOOKUP(AQ207,シフト記号表!$C$6:$L$47,10,FALSE))</f>
        <v/>
      </c>
      <c r="AR208" s="135" t="str">
        <f>IF(AR207="","",VLOOKUP(AR207,シフト記号表!$C$6:$L$47,10,FALSE))</f>
        <v/>
      </c>
      <c r="AS208" s="136" t="str">
        <f>IF(AS207="","",VLOOKUP(AS207,シフト記号表!$C$6:$L$47,10,FALSE))</f>
        <v/>
      </c>
      <c r="AT208" s="136" t="str">
        <f>IF(AT207="","",VLOOKUP(AT207,シフト記号表!$C$6:$L$47,10,FALSE))</f>
        <v/>
      </c>
      <c r="AU208" s="136" t="str">
        <f>IF(AU207="","",VLOOKUP(AU207,シフト記号表!$C$6:$L$47,10,FALSE))</f>
        <v/>
      </c>
      <c r="AV208" s="136" t="str">
        <f>IF(AV207="","",VLOOKUP(AV207,シフト記号表!$C$6:$L$47,10,FALSE))</f>
        <v/>
      </c>
      <c r="AW208" s="136" t="str">
        <f>IF(AW207="","",VLOOKUP(AW207,シフト記号表!$C$6:$L$47,10,FALSE))</f>
        <v/>
      </c>
      <c r="AX208" s="137" t="str">
        <f>IF(AX207="","",VLOOKUP(AX207,シフト記号表!$C$6:$L$47,10,FALSE))</f>
        <v/>
      </c>
      <c r="AY208" s="135" t="str">
        <f>IF(AY207="","",VLOOKUP(AY207,シフト記号表!$C$6:$L$47,10,FALSE))</f>
        <v/>
      </c>
      <c r="AZ208" s="136" t="str">
        <f>IF(AZ207="","",VLOOKUP(AZ207,シフト記号表!$C$6:$L$47,10,FALSE))</f>
        <v/>
      </c>
      <c r="BA208" s="136"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6">
        <f>B207+1</f>
        <v>97</v>
      </c>
      <c r="C209" s="162"/>
      <c r="D209" s="163"/>
      <c r="E209" s="130"/>
      <c r="F209" s="131"/>
      <c r="G209" s="130"/>
      <c r="H209" s="131"/>
      <c r="I209" s="221"/>
      <c r="J209" s="222"/>
      <c r="K209" s="225"/>
      <c r="L209" s="226"/>
      <c r="M209" s="226"/>
      <c r="N209" s="163"/>
      <c r="O209" s="264"/>
      <c r="P209" s="265"/>
      <c r="Q209" s="265"/>
      <c r="R209" s="265"/>
      <c r="S209" s="266"/>
      <c r="T209" s="147" t="s">
        <v>18</v>
      </c>
      <c r="V209" s="98"/>
      <c r="W209" s="85"/>
      <c r="X209" s="86"/>
      <c r="Y209" s="86"/>
      <c r="Z209" s="86"/>
      <c r="AA209" s="86"/>
      <c r="AB209" s="86"/>
      <c r="AC209" s="87"/>
      <c r="AD209" s="85"/>
      <c r="AE209" s="86"/>
      <c r="AF209" s="86"/>
      <c r="AG209" s="86"/>
      <c r="AH209" s="86"/>
      <c r="AI209" s="86"/>
      <c r="AJ209" s="87"/>
      <c r="AK209" s="85"/>
      <c r="AL209" s="86"/>
      <c r="AM209" s="86"/>
      <c r="AN209" s="86"/>
      <c r="AO209" s="86"/>
      <c r="AP209" s="86"/>
      <c r="AQ209" s="87"/>
      <c r="AR209" s="85"/>
      <c r="AS209" s="86"/>
      <c r="AT209" s="86"/>
      <c r="AU209" s="86"/>
      <c r="AV209" s="86"/>
      <c r="AW209" s="86"/>
      <c r="AX209" s="87"/>
      <c r="AY209" s="85"/>
      <c r="AZ209" s="86"/>
      <c r="BA209" s="88"/>
      <c r="BB209" s="217"/>
      <c r="BC209" s="218"/>
      <c r="BD209" s="219"/>
      <c r="BE209" s="220"/>
      <c r="BF209" s="229"/>
      <c r="BG209" s="230"/>
      <c r="BH209" s="230"/>
      <c r="BI209" s="230"/>
      <c r="BJ209" s="231"/>
    </row>
    <row r="210" spans="2:62" ht="20.25" customHeight="1" x14ac:dyDescent="0.4">
      <c r="B210" s="307"/>
      <c r="C210" s="297"/>
      <c r="D210" s="298"/>
      <c r="E210" s="158"/>
      <c r="F210" s="159">
        <f>C209</f>
        <v>0</v>
      </c>
      <c r="G210" s="158"/>
      <c r="H210" s="159">
        <f>I209</f>
        <v>0</v>
      </c>
      <c r="I210" s="299"/>
      <c r="J210" s="300"/>
      <c r="K210" s="301"/>
      <c r="L210" s="302"/>
      <c r="M210" s="302"/>
      <c r="N210" s="298"/>
      <c r="O210" s="264"/>
      <c r="P210" s="265"/>
      <c r="Q210" s="265"/>
      <c r="R210" s="265"/>
      <c r="S210" s="266"/>
      <c r="T210" s="148" t="s">
        <v>210</v>
      </c>
      <c r="U210" s="99"/>
      <c r="V210" s="149"/>
      <c r="W210" s="135" t="str">
        <f>IF(W209="","",VLOOKUP(W209,シフト記号表!$C$6:$L$47,10,FALSE))</f>
        <v/>
      </c>
      <c r="X210" s="136" t="str">
        <f>IF(X209="","",VLOOKUP(X209,シフト記号表!$C$6:$L$47,10,FALSE))</f>
        <v/>
      </c>
      <c r="Y210" s="136" t="str">
        <f>IF(Y209="","",VLOOKUP(Y209,シフト記号表!$C$6:$L$47,10,FALSE))</f>
        <v/>
      </c>
      <c r="Z210" s="136" t="str">
        <f>IF(Z209="","",VLOOKUP(Z209,シフト記号表!$C$6:$L$47,10,FALSE))</f>
        <v/>
      </c>
      <c r="AA210" s="136" t="str">
        <f>IF(AA209="","",VLOOKUP(AA209,シフト記号表!$C$6:$L$47,10,FALSE))</f>
        <v/>
      </c>
      <c r="AB210" s="136" t="str">
        <f>IF(AB209="","",VLOOKUP(AB209,シフト記号表!$C$6:$L$47,10,FALSE))</f>
        <v/>
      </c>
      <c r="AC210" s="137" t="str">
        <f>IF(AC209="","",VLOOKUP(AC209,シフト記号表!$C$6:$L$47,10,FALSE))</f>
        <v/>
      </c>
      <c r="AD210" s="135" t="str">
        <f>IF(AD209="","",VLOOKUP(AD209,シフト記号表!$C$6:$L$47,10,FALSE))</f>
        <v/>
      </c>
      <c r="AE210" s="136" t="str">
        <f>IF(AE209="","",VLOOKUP(AE209,シフト記号表!$C$6:$L$47,10,FALSE))</f>
        <v/>
      </c>
      <c r="AF210" s="136" t="str">
        <f>IF(AF209="","",VLOOKUP(AF209,シフト記号表!$C$6:$L$47,10,FALSE))</f>
        <v/>
      </c>
      <c r="AG210" s="136" t="str">
        <f>IF(AG209="","",VLOOKUP(AG209,シフト記号表!$C$6:$L$47,10,FALSE))</f>
        <v/>
      </c>
      <c r="AH210" s="136" t="str">
        <f>IF(AH209="","",VLOOKUP(AH209,シフト記号表!$C$6:$L$47,10,FALSE))</f>
        <v/>
      </c>
      <c r="AI210" s="136" t="str">
        <f>IF(AI209="","",VLOOKUP(AI209,シフト記号表!$C$6:$L$47,10,FALSE))</f>
        <v/>
      </c>
      <c r="AJ210" s="137" t="str">
        <f>IF(AJ209="","",VLOOKUP(AJ209,シフト記号表!$C$6:$L$47,10,FALSE))</f>
        <v/>
      </c>
      <c r="AK210" s="135" t="str">
        <f>IF(AK209="","",VLOOKUP(AK209,シフト記号表!$C$6:$L$47,10,FALSE))</f>
        <v/>
      </c>
      <c r="AL210" s="136" t="str">
        <f>IF(AL209="","",VLOOKUP(AL209,シフト記号表!$C$6:$L$47,10,FALSE))</f>
        <v/>
      </c>
      <c r="AM210" s="136" t="str">
        <f>IF(AM209="","",VLOOKUP(AM209,シフト記号表!$C$6:$L$47,10,FALSE))</f>
        <v/>
      </c>
      <c r="AN210" s="136" t="str">
        <f>IF(AN209="","",VLOOKUP(AN209,シフト記号表!$C$6:$L$47,10,FALSE))</f>
        <v/>
      </c>
      <c r="AO210" s="136" t="str">
        <f>IF(AO209="","",VLOOKUP(AO209,シフト記号表!$C$6:$L$47,10,FALSE))</f>
        <v/>
      </c>
      <c r="AP210" s="136" t="str">
        <f>IF(AP209="","",VLOOKUP(AP209,シフト記号表!$C$6:$L$47,10,FALSE))</f>
        <v/>
      </c>
      <c r="AQ210" s="137" t="str">
        <f>IF(AQ209="","",VLOOKUP(AQ209,シフト記号表!$C$6:$L$47,10,FALSE))</f>
        <v/>
      </c>
      <c r="AR210" s="135" t="str">
        <f>IF(AR209="","",VLOOKUP(AR209,シフト記号表!$C$6:$L$47,10,FALSE))</f>
        <v/>
      </c>
      <c r="AS210" s="136" t="str">
        <f>IF(AS209="","",VLOOKUP(AS209,シフト記号表!$C$6:$L$47,10,FALSE))</f>
        <v/>
      </c>
      <c r="AT210" s="136" t="str">
        <f>IF(AT209="","",VLOOKUP(AT209,シフト記号表!$C$6:$L$47,10,FALSE))</f>
        <v/>
      </c>
      <c r="AU210" s="136" t="str">
        <f>IF(AU209="","",VLOOKUP(AU209,シフト記号表!$C$6:$L$47,10,FALSE))</f>
        <v/>
      </c>
      <c r="AV210" s="136" t="str">
        <f>IF(AV209="","",VLOOKUP(AV209,シフト記号表!$C$6:$L$47,10,FALSE))</f>
        <v/>
      </c>
      <c r="AW210" s="136" t="str">
        <f>IF(AW209="","",VLOOKUP(AW209,シフト記号表!$C$6:$L$47,10,FALSE))</f>
        <v/>
      </c>
      <c r="AX210" s="137" t="str">
        <f>IF(AX209="","",VLOOKUP(AX209,シフト記号表!$C$6:$L$47,10,FALSE))</f>
        <v/>
      </c>
      <c r="AY210" s="135" t="str">
        <f>IF(AY209="","",VLOOKUP(AY209,シフト記号表!$C$6:$L$47,10,FALSE))</f>
        <v/>
      </c>
      <c r="AZ210" s="136" t="str">
        <f>IF(AZ209="","",VLOOKUP(AZ209,シフト記号表!$C$6:$L$47,10,FALSE))</f>
        <v/>
      </c>
      <c r="BA210" s="136"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6">
        <f>B209+1</f>
        <v>98</v>
      </c>
      <c r="C211" s="162"/>
      <c r="D211" s="163"/>
      <c r="E211" s="130"/>
      <c r="F211" s="131"/>
      <c r="G211" s="130"/>
      <c r="H211" s="131"/>
      <c r="I211" s="221"/>
      <c r="J211" s="222"/>
      <c r="K211" s="225"/>
      <c r="L211" s="226"/>
      <c r="M211" s="226"/>
      <c r="N211" s="163"/>
      <c r="O211" s="264"/>
      <c r="P211" s="265"/>
      <c r="Q211" s="265"/>
      <c r="R211" s="265"/>
      <c r="S211" s="266"/>
      <c r="T211" s="147" t="s">
        <v>18</v>
      </c>
      <c r="V211" s="98"/>
      <c r="W211" s="85"/>
      <c r="X211" s="86"/>
      <c r="Y211" s="86"/>
      <c r="Z211" s="86"/>
      <c r="AA211" s="86"/>
      <c r="AB211" s="86"/>
      <c r="AC211" s="87"/>
      <c r="AD211" s="85"/>
      <c r="AE211" s="86"/>
      <c r="AF211" s="86"/>
      <c r="AG211" s="86"/>
      <c r="AH211" s="86"/>
      <c r="AI211" s="86"/>
      <c r="AJ211" s="87"/>
      <c r="AK211" s="85"/>
      <c r="AL211" s="86"/>
      <c r="AM211" s="86"/>
      <c r="AN211" s="86"/>
      <c r="AO211" s="86"/>
      <c r="AP211" s="86"/>
      <c r="AQ211" s="87"/>
      <c r="AR211" s="85"/>
      <c r="AS211" s="86"/>
      <c r="AT211" s="86"/>
      <c r="AU211" s="86"/>
      <c r="AV211" s="86"/>
      <c r="AW211" s="86"/>
      <c r="AX211" s="87"/>
      <c r="AY211" s="85"/>
      <c r="AZ211" s="86"/>
      <c r="BA211" s="88"/>
      <c r="BB211" s="217"/>
      <c r="BC211" s="218"/>
      <c r="BD211" s="219"/>
      <c r="BE211" s="220"/>
      <c r="BF211" s="229"/>
      <c r="BG211" s="230"/>
      <c r="BH211" s="230"/>
      <c r="BI211" s="230"/>
      <c r="BJ211" s="231"/>
    </row>
    <row r="212" spans="2:62" ht="20.25" customHeight="1" x14ac:dyDescent="0.4">
      <c r="B212" s="307"/>
      <c r="C212" s="297"/>
      <c r="D212" s="298"/>
      <c r="E212" s="158"/>
      <c r="F212" s="159">
        <f>C211</f>
        <v>0</v>
      </c>
      <c r="G212" s="158"/>
      <c r="H212" s="159">
        <f>I211</f>
        <v>0</v>
      </c>
      <c r="I212" s="299"/>
      <c r="J212" s="300"/>
      <c r="K212" s="301"/>
      <c r="L212" s="302"/>
      <c r="M212" s="302"/>
      <c r="N212" s="298"/>
      <c r="O212" s="264"/>
      <c r="P212" s="265"/>
      <c r="Q212" s="265"/>
      <c r="R212" s="265"/>
      <c r="S212" s="266"/>
      <c r="T212" s="148" t="s">
        <v>210</v>
      </c>
      <c r="U212" s="99"/>
      <c r="V212" s="149"/>
      <c r="W212" s="135" t="str">
        <f>IF(W211="","",VLOOKUP(W211,シフト記号表!$C$6:$L$47,10,FALSE))</f>
        <v/>
      </c>
      <c r="X212" s="136" t="str">
        <f>IF(X211="","",VLOOKUP(X211,シフト記号表!$C$6:$L$47,10,FALSE))</f>
        <v/>
      </c>
      <c r="Y212" s="136" t="str">
        <f>IF(Y211="","",VLOOKUP(Y211,シフト記号表!$C$6:$L$47,10,FALSE))</f>
        <v/>
      </c>
      <c r="Z212" s="136" t="str">
        <f>IF(Z211="","",VLOOKUP(Z211,シフト記号表!$C$6:$L$47,10,FALSE))</f>
        <v/>
      </c>
      <c r="AA212" s="136" t="str">
        <f>IF(AA211="","",VLOOKUP(AA211,シフト記号表!$C$6:$L$47,10,FALSE))</f>
        <v/>
      </c>
      <c r="AB212" s="136" t="str">
        <f>IF(AB211="","",VLOOKUP(AB211,シフト記号表!$C$6:$L$47,10,FALSE))</f>
        <v/>
      </c>
      <c r="AC212" s="137" t="str">
        <f>IF(AC211="","",VLOOKUP(AC211,シフト記号表!$C$6:$L$47,10,FALSE))</f>
        <v/>
      </c>
      <c r="AD212" s="135" t="str">
        <f>IF(AD211="","",VLOOKUP(AD211,シフト記号表!$C$6:$L$47,10,FALSE))</f>
        <v/>
      </c>
      <c r="AE212" s="136" t="str">
        <f>IF(AE211="","",VLOOKUP(AE211,シフト記号表!$C$6:$L$47,10,FALSE))</f>
        <v/>
      </c>
      <c r="AF212" s="136" t="str">
        <f>IF(AF211="","",VLOOKUP(AF211,シフト記号表!$C$6:$L$47,10,FALSE))</f>
        <v/>
      </c>
      <c r="AG212" s="136" t="str">
        <f>IF(AG211="","",VLOOKUP(AG211,シフト記号表!$C$6:$L$47,10,FALSE))</f>
        <v/>
      </c>
      <c r="AH212" s="136" t="str">
        <f>IF(AH211="","",VLOOKUP(AH211,シフト記号表!$C$6:$L$47,10,FALSE))</f>
        <v/>
      </c>
      <c r="AI212" s="136" t="str">
        <f>IF(AI211="","",VLOOKUP(AI211,シフト記号表!$C$6:$L$47,10,FALSE))</f>
        <v/>
      </c>
      <c r="AJ212" s="137" t="str">
        <f>IF(AJ211="","",VLOOKUP(AJ211,シフト記号表!$C$6:$L$47,10,FALSE))</f>
        <v/>
      </c>
      <c r="AK212" s="135" t="str">
        <f>IF(AK211="","",VLOOKUP(AK211,シフト記号表!$C$6:$L$47,10,FALSE))</f>
        <v/>
      </c>
      <c r="AL212" s="136" t="str">
        <f>IF(AL211="","",VLOOKUP(AL211,シフト記号表!$C$6:$L$47,10,FALSE))</f>
        <v/>
      </c>
      <c r="AM212" s="136" t="str">
        <f>IF(AM211="","",VLOOKUP(AM211,シフト記号表!$C$6:$L$47,10,FALSE))</f>
        <v/>
      </c>
      <c r="AN212" s="136" t="str">
        <f>IF(AN211="","",VLOOKUP(AN211,シフト記号表!$C$6:$L$47,10,FALSE))</f>
        <v/>
      </c>
      <c r="AO212" s="136" t="str">
        <f>IF(AO211="","",VLOOKUP(AO211,シフト記号表!$C$6:$L$47,10,FALSE))</f>
        <v/>
      </c>
      <c r="AP212" s="136" t="str">
        <f>IF(AP211="","",VLOOKUP(AP211,シフト記号表!$C$6:$L$47,10,FALSE))</f>
        <v/>
      </c>
      <c r="AQ212" s="137" t="str">
        <f>IF(AQ211="","",VLOOKUP(AQ211,シフト記号表!$C$6:$L$47,10,FALSE))</f>
        <v/>
      </c>
      <c r="AR212" s="135" t="str">
        <f>IF(AR211="","",VLOOKUP(AR211,シフト記号表!$C$6:$L$47,10,FALSE))</f>
        <v/>
      </c>
      <c r="AS212" s="136" t="str">
        <f>IF(AS211="","",VLOOKUP(AS211,シフト記号表!$C$6:$L$47,10,FALSE))</f>
        <v/>
      </c>
      <c r="AT212" s="136" t="str">
        <f>IF(AT211="","",VLOOKUP(AT211,シフト記号表!$C$6:$L$47,10,FALSE))</f>
        <v/>
      </c>
      <c r="AU212" s="136" t="str">
        <f>IF(AU211="","",VLOOKUP(AU211,シフト記号表!$C$6:$L$47,10,FALSE))</f>
        <v/>
      </c>
      <c r="AV212" s="136" t="str">
        <f>IF(AV211="","",VLOOKUP(AV211,シフト記号表!$C$6:$L$47,10,FALSE))</f>
        <v/>
      </c>
      <c r="AW212" s="136" t="str">
        <f>IF(AW211="","",VLOOKUP(AW211,シフト記号表!$C$6:$L$47,10,FALSE))</f>
        <v/>
      </c>
      <c r="AX212" s="137" t="str">
        <f>IF(AX211="","",VLOOKUP(AX211,シフト記号表!$C$6:$L$47,10,FALSE))</f>
        <v/>
      </c>
      <c r="AY212" s="135" t="str">
        <f>IF(AY211="","",VLOOKUP(AY211,シフト記号表!$C$6:$L$47,10,FALSE))</f>
        <v/>
      </c>
      <c r="AZ212" s="136" t="str">
        <f>IF(AZ211="","",VLOOKUP(AZ211,シフト記号表!$C$6:$L$47,10,FALSE))</f>
        <v/>
      </c>
      <c r="BA212" s="136"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6">
        <f>B211+1</f>
        <v>99</v>
      </c>
      <c r="C213" s="162"/>
      <c r="D213" s="163"/>
      <c r="E213" s="130"/>
      <c r="F213" s="131"/>
      <c r="G213" s="130"/>
      <c r="H213" s="131"/>
      <c r="I213" s="221"/>
      <c r="J213" s="222"/>
      <c r="K213" s="225"/>
      <c r="L213" s="226"/>
      <c r="M213" s="226"/>
      <c r="N213" s="163"/>
      <c r="O213" s="264"/>
      <c r="P213" s="265"/>
      <c r="Q213" s="265"/>
      <c r="R213" s="265"/>
      <c r="S213" s="266"/>
      <c r="T213" s="147" t="s">
        <v>18</v>
      </c>
      <c r="V213" s="98"/>
      <c r="W213" s="85"/>
      <c r="X213" s="86"/>
      <c r="Y213" s="86"/>
      <c r="Z213" s="86"/>
      <c r="AA213" s="86"/>
      <c r="AB213" s="86"/>
      <c r="AC213" s="87"/>
      <c r="AD213" s="85"/>
      <c r="AE213" s="86"/>
      <c r="AF213" s="86"/>
      <c r="AG213" s="86"/>
      <c r="AH213" s="86"/>
      <c r="AI213" s="86"/>
      <c r="AJ213" s="87"/>
      <c r="AK213" s="85"/>
      <c r="AL213" s="86"/>
      <c r="AM213" s="86"/>
      <c r="AN213" s="86"/>
      <c r="AO213" s="86"/>
      <c r="AP213" s="86"/>
      <c r="AQ213" s="87"/>
      <c r="AR213" s="85"/>
      <c r="AS213" s="86"/>
      <c r="AT213" s="86"/>
      <c r="AU213" s="86"/>
      <c r="AV213" s="86"/>
      <c r="AW213" s="86"/>
      <c r="AX213" s="87"/>
      <c r="AY213" s="85"/>
      <c r="AZ213" s="86"/>
      <c r="BA213" s="88"/>
      <c r="BB213" s="217"/>
      <c r="BC213" s="218"/>
      <c r="BD213" s="219"/>
      <c r="BE213" s="220"/>
      <c r="BF213" s="229"/>
      <c r="BG213" s="230"/>
      <c r="BH213" s="230"/>
      <c r="BI213" s="230"/>
      <c r="BJ213" s="231"/>
    </row>
    <row r="214" spans="2:62" ht="20.25" customHeight="1" x14ac:dyDescent="0.4">
      <c r="B214" s="307"/>
      <c r="C214" s="297"/>
      <c r="D214" s="298"/>
      <c r="E214" s="158"/>
      <c r="F214" s="159">
        <f>C213</f>
        <v>0</v>
      </c>
      <c r="G214" s="158"/>
      <c r="H214" s="159">
        <f>I213</f>
        <v>0</v>
      </c>
      <c r="I214" s="299"/>
      <c r="J214" s="300"/>
      <c r="K214" s="301"/>
      <c r="L214" s="302"/>
      <c r="M214" s="302"/>
      <c r="N214" s="298"/>
      <c r="O214" s="264"/>
      <c r="P214" s="265"/>
      <c r="Q214" s="265"/>
      <c r="R214" s="265"/>
      <c r="S214" s="266"/>
      <c r="T214" s="148" t="s">
        <v>210</v>
      </c>
      <c r="U214" s="99"/>
      <c r="V214" s="149"/>
      <c r="W214" s="135" t="str">
        <f>IF(W213="","",VLOOKUP(W213,シフト記号表!$C$6:$L$47,10,FALSE))</f>
        <v/>
      </c>
      <c r="X214" s="136" t="str">
        <f>IF(X213="","",VLOOKUP(X213,シフト記号表!$C$6:$L$47,10,FALSE))</f>
        <v/>
      </c>
      <c r="Y214" s="136" t="str">
        <f>IF(Y213="","",VLOOKUP(Y213,シフト記号表!$C$6:$L$47,10,FALSE))</f>
        <v/>
      </c>
      <c r="Z214" s="136" t="str">
        <f>IF(Z213="","",VLOOKUP(Z213,シフト記号表!$C$6:$L$47,10,FALSE))</f>
        <v/>
      </c>
      <c r="AA214" s="136" t="str">
        <f>IF(AA213="","",VLOOKUP(AA213,シフト記号表!$C$6:$L$47,10,FALSE))</f>
        <v/>
      </c>
      <c r="AB214" s="136" t="str">
        <f>IF(AB213="","",VLOOKUP(AB213,シフト記号表!$C$6:$L$47,10,FALSE))</f>
        <v/>
      </c>
      <c r="AC214" s="137" t="str">
        <f>IF(AC213="","",VLOOKUP(AC213,シフト記号表!$C$6:$L$47,10,FALSE))</f>
        <v/>
      </c>
      <c r="AD214" s="135" t="str">
        <f>IF(AD213="","",VLOOKUP(AD213,シフト記号表!$C$6:$L$47,10,FALSE))</f>
        <v/>
      </c>
      <c r="AE214" s="136" t="str">
        <f>IF(AE213="","",VLOOKUP(AE213,シフト記号表!$C$6:$L$47,10,FALSE))</f>
        <v/>
      </c>
      <c r="AF214" s="136" t="str">
        <f>IF(AF213="","",VLOOKUP(AF213,シフト記号表!$C$6:$L$47,10,FALSE))</f>
        <v/>
      </c>
      <c r="AG214" s="136" t="str">
        <f>IF(AG213="","",VLOOKUP(AG213,シフト記号表!$C$6:$L$47,10,FALSE))</f>
        <v/>
      </c>
      <c r="AH214" s="136" t="str">
        <f>IF(AH213="","",VLOOKUP(AH213,シフト記号表!$C$6:$L$47,10,FALSE))</f>
        <v/>
      </c>
      <c r="AI214" s="136" t="str">
        <f>IF(AI213="","",VLOOKUP(AI213,シフト記号表!$C$6:$L$47,10,FALSE))</f>
        <v/>
      </c>
      <c r="AJ214" s="137" t="str">
        <f>IF(AJ213="","",VLOOKUP(AJ213,シフト記号表!$C$6:$L$47,10,FALSE))</f>
        <v/>
      </c>
      <c r="AK214" s="135" t="str">
        <f>IF(AK213="","",VLOOKUP(AK213,シフト記号表!$C$6:$L$47,10,FALSE))</f>
        <v/>
      </c>
      <c r="AL214" s="136" t="str">
        <f>IF(AL213="","",VLOOKUP(AL213,シフト記号表!$C$6:$L$47,10,FALSE))</f>
        <v/>
      </c>
      <c r="AM214" s="136" t="str">
        <f>IF(AM213="","",VLOOKUP(AM213,シフト記号表!$C$6:$L$47,10,FALSE))</f>
        <v/>
      </c>
      <c r="AN214" s="136" t="str">
        <f>IF(AN213="","",VLOOKUP(AN213,シフト記号表!$C$6:$L$47,10,FALSE))</f>
        <v/>
      </c>
      <c r="AO214" s="136" t="str">
        <f>IF(AO213="","",VLOOKUP(AO213,シフト記号表!$C$6:$L$47,10,FALSE))</f>
        <v/>
      </c>
      <c r="AP214" s="136" t="str">
        <f>IF(AP213="","",VLOOKUP(AP213,シフト記号表!$C$6:$L$47,10,FALSE))</f>
        <v/>
      </c>
      <c r="AQ214" s="137" t="str">
        <f>IF(AQ213="","",VLOOKUP(AQ213,シフト記号表!$C$6:$L$47,10,FALSE))</f>
        <v/>
      </c>
      <c r="AR214" s="135" t="str">
        <f>IF(AR213="","",VLOOKUP(AR213,シフト記号表!$C$6:$L$47,10,FALSE))</f>
        <v/>
      </c>
      <c r="AS214" s="136" t="str">
        <f>IF(AS213="","",VLOOKUP(AS213,シフト記号表!$C$6:$L$47,10,FALSE))</f>
        <v/>
      </c>
      <c r="AT214" s="136" t="str">
        <f>IF(AT213="","",VLOOKUP(AT213,シフト記号表!$C$6:$L$47,10,FALSE))</f>
        <v/>
      </c>
      <c r="AU214" s="136" t="str">
        <f>IF(AU213="","",VLOOKUP(AU213,シフト記号表!$C$6:$L$47,10,FALSE))</f>
        <v/>
      </c>
      <c r="AV214" s="136" t="str">
        <f>IF(AV213="","",VLOOKUP(AV213,シフト記号表!$C$6:$L$47,10,FALSE))</f>
        <v/>
      </c>
      <c r="AW214" s="136" t="str">
        <f>IF(AW213="","",VLOOKUP(AW213,シフト記号表!$C$6:$L$47,10,FALSE))</f>
        <v/>
      </c>
      <c r="AX214" s="137" t="str">
        <f>IF(AX213="","",VLOOKUP(AX213,シフト記号表!$C$6:$L$47,10,FALSE))</f>
        <v/>
      </c>
      <c r="AY214" s="135" t="str">
        <f>IF(AY213="","",VLOOKUP(AY213,シフト記号表!$C$6:$L$47,10,FALSE))</f>
        <v/>
      </c>
      <c r="AZ214" s="136" t="str">
        <f>IF(AZ213="","",VLOOKUP(AZ213,シフト記号表!$C$6:$L$47,10,FALSE))</f>
        <v/>
      </c>
      <c r="BA214" s="136" t="str">
        <f>IF(BA213="","",VLOOKUP(BA213,シフト記号表!$C$6:$L$47,10,FALSE))</f>
        <v/>
      </c>
      <c r="BB214" s="294">
        <f>IF($BE$3="４週",SUM(W214:AX214),IF($BE$3="暦月",SUM(W214:BA214),""))</f>
        <v>0</v>
      </c>
      <c r="BC214" s="295"/>
      <c r="BD214" s="296">
        <f>IF($BE$3="４週",BB214/4,IF($BE$3="暦月",(BB214/($BE$8/7)),""))</f>
        <v>0</v>
      </c>
      <c r="BE214" s="295"/>
      <c r="BF214" s="291"/>
      <c r="BG214" s="292"/>
      <c r="BH214" s="292"/>
      <c r="BI214" s="292"/>
      <c r="BJ214" s="293"/>
    </row>
    <row r="215" spans="2:62" ht="20.25" customHeight="1" x14ac:dyDescent="0.4">
      <c r="B215" s="306">
        <f>B213+1</f>
        <v>100</v>
      </c>
      <c r="C215" s="162"/>
      <c r="D215" s="163"/>
      <c r="E215" s="132"/>
      <c r="F215" s="133"/>
      <c r="G215" s="132"/>
      <c r="H215" s="133"/>
      <c r="I215" s="221"/>
      <c r="J215" s="222"/>
      <c r="K215" s="225"/>
      <c r="L215" s="226"/>
      <c r="M215" s="226"/>
      <c r="N215" s="163"/>
      <c r="O215" s="264"/>
      <c r="P215" s="265"/>
      <c r="Q215" s="265"/>
      <c r="R215" s="265"/>
      <c r="S215" s="266"/>
      <c r="T215" s="95" t="s">
        <v>18</v>
      </c>
      <c r="U215" s="96"/>
      <c r="V215" s="97"/>
      <c r="W215" s="85"/>
      <c r="X215" s="86"/>
      <c r="Y215" s="86"/>
      <c r="Z215" s="86"/>
      <c r="AA215" s="86"/>
      <c r="AB215" s="86"/>
      <c r="AC215" s="87"/>
      <c r="AD215" s="85"/>
      <c r="AE215" s="86"/>
      <c r="AF215" s="86"/>
      <c r="AG215" s="86"/>
      <c r="AH215" s="86"/>
      <c r="AI215" s="86"/>
      <c r="AJ215" s="87"/>
      <c r="AK215" s="85"/>
      <c r="AL215" s="86"/>
      <c r="AM215" s="86"/>
      <c r="AN215" s="86"/>
      <c r="AO215" s="86"/>
      <c r="AP215" s="86"/>
      <c r="AQ215" s="87"/>
      <c r="AR215" s="85"/>
      <c r="AS215" s="86"/>
      <c r="AT215" s="86"/>
      <c r="AU215" s="86"/>
      <c r="AV215" s="86"/>
      <c r="AW215" s="86"/>
      <c r="AX215" s="87"/>
      <c r="AY215" s="85"/>
      <c r="AZ215" s="86"/>
      <c r="BA215" s="88"/>
      <c r="BB215" s="217"/>
      <c r="BC215" s="218"/>
      <c r="BD215" s="219"/>
      <c r="BE215" s="220"/>
      <c r="BF215" s="229"/>
      <c r="BG215" s="230"/>
      <c r="BH215" s="230"/>
      <c r="BI215" s="230"/>
      <c r="BJ215" s="231"/>
    </row>
    <row r="216" spans="2:62" ht="20.25" customHeight="1" thickBot="1" x14ac:dyDescent="0.45">
      <c r="B216" s="308"/>
      <c r="C216" s="258"/>
      <c r="D216" s="259"/>
      <c r="E216" s="142"/>
      <c r="F216" s="143">
        <f>C215</f>
        <v>0</v>
      </c>
      <c r="G216" s="142"/>
      <c r="H216" s="143">
        <f>I215</f>
        <v>0</v>
      </c>
      <c r="I216" s="260"/>
      <c r="J216" s="261"/>
      <c r="K216" s="262"/>
      <c r="L216" s="263"/>
      <c r="M216" s="263"/>
      <c r="N216" s="259"/>
      <c r="O216" s="267"/>
      <c r="P216" s="268"/>
      <c r="Q216" s="268"/>
      <c r="R216" s="268"/>
      <c r="S216" s="269"/>
      <c r="T216" s="144" t="s">
        <v>210</v>
      </c>
      <c r="U216" s="145"/>
      <c r="V216" s="146"/>
      <c r="W216" s="138" t="str">
        <f>IF(W215="","",VLOOKUP(W215,シフト記号表!$C$6:$L$47,10,FALSE))</f>
        <v/>
      </c>
      <c r="X216" s="139" t="str">
        <f>IF(X215="","",VLOOKUP(X215,シフト記号表!$C$6:$L$47,10,FALSE))</f>
        <v/>
      </c>
      <c r="Y216" s="139" t="str">
        <f>IF(Y215="","",VLOOKUP(Y215,シフト記号表!$C$6:$L$47,10,FALSE))</f>
        <v/>
      </c>
      <c r="Z216" s="139" t="str">
        <f>IF(Z215="","",VLOOKUP(Z215,シフト記号表!$C$6:$L$47,10,FALSE))</f>
        <v/>
      </c>
      <c r="AA216" s="139" t="str">
        <f>IF(AA215="","",VLOOKUP(AA215,シフト記号表!$C$6:$L$47,10,FALSE))</f>
        <v/>
      </c>
      <c r="AB216" s="139" t="str">
        <f>IF(AB215="","",VLOOKUP(AB215,シフト記号表!$C$6:$L$47,10,FALSE))</f>
        <v/>
      </c>
      <c r="AC216" s="140" t="str">
        <f>IF(AC215="","",VLOOKUP(AC215,シフト記号表!$C$6:$L$47,10,FALSE))</f>
        <v/>
      </c>
      <c r="AD216" s="138" t="str">
        <f>IF(AD215="","",VLOOKUP(AD215,シフト記号表!$C$6:$L$47,10,FALSE))</f>
        <v/>
      </c>
      <c r="AE216" s="139" t="str">
        <f>IF(AE215="","",VLOOKUP(AE215,シフト記号表!$C$6:$L$47,10,FALSE))</f>
        <v/>
      </c>
      <c r="AF216" s="139" t="str">
        <f>IF(AF215="","",VLOOKUP(AF215,シフト記号表!$C$6:$L$47,10,FALSE))</f>
        <v/>
      </c>
      <c r="AG216" s="139" t="str">
        <f>IF(AG215="","",VLOOKUP(AG215,シフト記号表!$C$6:$L$47,10,FALSE))</f>
        <v/>
      </c>
      <c r="AH216" s="139" t="str">
        <f>IF(AH215="","",VLOOKUP(AH215,シフト記号表!$C$6:$L$47,10,FALSE))</f>
        <v/>
      </c>
      <c r="AI216" s="139" t="str">
        <f>IF(AI215="","",VLOOKUP(AI215,シフト記号表!$C$6:$L$47,10,FALSE))</f>
        <v/>
      </c>
      <c r="AJ216" s="140" t="str">
        <f>IF(AJ215="","",VLOOKUP(AJ215,シフト記号表!$C$6:$L$47,10,FALSE))</f>
        <v/>
      </c>
      <c r="AK216" s="138" t="str">
        <f>IF(AK215="","",VLOOKUP(AK215,シフト記号表!$C$6:$L$47,10,FALSE))</f>
        <v/>
      </c>
      <c r="AL216" s="139" t="str">
        <f>IF(AL215="","",VLOOKUP(AL215,シフト記号表!$C$6:$L$47,10,FALSE))</f>
        <v/>
      </c>
      <c r="AM216" s="139" t="str">
        <f>IF(AM215="","",VLOOKUP(AM215,シフト記号表!$C$6:$L$47,10,FALSE))</f>
        <v/>
      </c>
      <c r="AN216" s="139" t="str">
        <f>IF(AN215="","",VLOOKUP(AN215,シフト記号表!$C$6:$L$47,10,FALSE))</f>
        <v/>
      </c>
      <c r="AO216" s="139" t="str">
        <f>IF(AO215="","",VLOOKUP(AO215,シフト記号表!$C$6:$L$47,10,FALSE))</f>
        <v/>
      </c>
      <c r="AP216" s="139" t="str">
        <f>IF(AP215="","",VLOOKUP(AP215,シフト記号表!$C$6:$L$47,10,FALSE))</f>
        <v/>
      </c>
      <c r="AQ216" s="140" t="str">
        <f>IF(AQ215="","",VLOOKUP(AQ215,シフト記号表!$C$6:$L$47,10,FALSE))</f>
        <v/>
      </c>
      <c r="AR216" s="138" t="str">
        <f>IF(AR215="","",VLOOKUP(AR215,シフト記号表!$C$6:$L$47,10,FALSE))</f>
        <v/>
      </c>
      <c r="AS216" s="139" t="str">
        <f>IF(AS215="","",VLOOKUP(AS215,シフト記号表!$C$6:$L$47,10,FALSE))</f>
        <v/>
      </c>
      <c r="AT216" s="139" t="str">
        <f>IF(AT215="","",VLOOKUP(AT215,シフト記号表!$C$6:$L$47,10,FALSE))</f>
        <v/>
      </c>
      <c r="AU216" s="139" t="str">
        <f>IF(AU215="","",VLOOKUP(AU215,シフト記号表!$C$6:$L$47,10,FALSE))</f>
        <v/>
      </c>
      <c r="AV216" s="139" t="str">
        <f>IF(AV215="","",VLOOKUP(AV215,シフト記号表!$C$6:$L$47,10,FALSE))</f>
        <v/>
      </c>
      <c r="AW216" s="139" t="str">
        <f>IF(AW215="","",VLOOKUP(AW215,シフト記号表!$C$6:$L$47,10,FALSE))</f>
        <v/>
      </c>
      <c r="AX216" s="140" t="str">
        <f>IF(AX215="","",VLOOKUP(AX215,シフト記号表!$C$6:$L$47,10,FALSE))</f>
        <v/>
      </c>
      <c r="AY216" s="138" t="str">
        <f>IF(AY215="","",VLOOKUP(AY215,シフト記号表!$C$6:$L$47,10,FALSE))</f>
        <v/>
      </c>
      <c r="AZ216" s="139" t="str">
        <f>IF(AZ215="","",VLOOKUP(AZ215,シフト記号表!$C$6:$L$47,10,FALSE))</f>
        <v/>
      </c>
      <c r="BA216" s="139" t="str">
        <f>IF(BA215="","",VLOOKUP(BA215,シフト記号表!$C$6:$L$47,10,FALSE))</f>
        <v/>
      </c>
      <c r="BB216" s="252">
        <f>IF($BE$3="４週",SUM(W216:AX216),IF($BE$3="暦月",SUM(W216:BA216),""))</f>
        <v>0</v>
      </c>
      <c r="BC216" s="253"/>
      <c r="BD216" s="254">
        <f>IF($BE$3="４週",BB216/4,IF($BE$3="暦月",(BB216/($BE$8/7)),""))</f>
        <v>0</v>
      </c>
      <c r="BE216" s="253"/>
      <c r="BF216" s="249"/>
      <c r="BG216" s="250"/>
      <c r="BH216" s="250"/>
      <c r="BI216" s="250"/>
      <c r="BJ216" s="251"/>
    </row>
    <row r="217" spans="2:62" ht="20.25" customHeight="1" x14ac:dyDescent="0.4">
      <c r="B217" s="35"/>
      <c r="C217" s="51"/>
      <c r="D217" s="51"/>
      <c r="E217" s="51"/>
      <c r="F217" s="51"/>
      <c r="G217" s="51"/>
      <c r="H217" s="51"/>
      <c r="I217" s="52"/>
      <c r="J217" s="52"/>
      <c r="K217" s="51"/>
      <c r="L217" s="51"/>
      <c r="M217" s="51"/>
      <c r="N217" s="51"/>
      <c r="O217" s="53"/>
      <c r="P217" s="53"/>
      <c r="Q217" s="53"/>
      <c r="R217" s="54"/>
      <c r="S217" s="54"/>
      <c r="T217" s="54"/>
      <c r="U217" s="55"/>
      <c r="V217" s="56"/>
      <c r="W217" s="57"/>
      <c r="X217" s="57"/>
      <c r="Y217" s="57"/>
      <c r="Z217" s="57"/>
      <c r="AA217" s="57"/>
      <c r="AB217" s="57"/>
      <c r="AC217" s="57"/>
      <c r="AD217" s="57"/>
      <c r="AE217" s="57"/>
      <c r="AF217" s="57"/>
      <c r="AG217" s="57"/>
      <c r="AH217" s="57"/>
      <c r="AI217" s="57"/>
      <c r="AJ217" s="57"/>
      <c r="AK217" s="57"/>
      <c r="AL217" s="57"/>
      <c r="AM217" s="57"/>
      <c r="AN217" s="57"/>
      <c r="AO217" s="57"/>
      <c r="AP217" s="57"/>
      <c r="AQ217" s="57"/>
      <c r="AR217" s="57"/>
      <c r="AS217" s="57"/>
      <c r="AT217" s="57"/>
      <c r="AU217" s="57"/>
      <c r="AV217" s="57"/>
      <c r="AW217" s="57"/>
      <c r="AX217" s="57"/>
      <c r="AY217" s="57"/>
      <c r="AZ217" s="57"/>
      <c r="BA217" s="57"/>
      <c r="BB217" s="57"/>
      <c r="BC217" s="57"/>
      <c r="BD217" s="58"/>
      <c r="BE217" s="58"/>
      <c r="BF217" s="53"/>
      <c r="BG217" s="53"/>
      <c r="BH217" s="53"/>
      <c r="BI217" s="53"/>
      <c r="BJ217" s="53"/>
    </row>
    <row r="218" spans="2:62" ht="20.25" customHeight="1" x14ac:dyDescent="0.4">
      <c r="B218" s="35"/>
      <c r="C218" s="51"/>
      <c r="D218" s="51"/>
      <c r="E218" s="51"/>
      <c r="F218" s="51"/>
      <c r="G218" s="51"/>
      <c r="H218" s="51"/>
      <c r="I218" s="103"/>
      <c r="J218" s="2" t="s">
        <v>260</v>
      </c>
      <c r="K218" s="2"/>
      <c r="L218" s="2"/>
      <c r="M218" s="2"/>
      <c r="N218" s="2"/>
      <c r="O218" s="2"/>
      <c r="P218" s="2"/>
      <c r="Q218" s="2"/>
      <c r="R218" s="2"/>
      <c r="S218" s="2"/>
      <c r="T218" s="28"/>
      <c r="U218" s="2"/>
      <c r="V218" s="2"/>
      <c r="W218" s="2"/>
      <c r="X218" s="2"/>
      <c r="Y218" s="2"/>
      <c r="Z218" s="104"/>
      <c r="AA218" s="104"/>
      <c r="AB218" s="104"/>
      <c r="AC218" s="104"/>
      <c r="AD218" s="104"/>
      <c r="AE218" s="104"/>
      <c r="AF218" s="104"/>
      <c r="AG218" s="104"/>
      <c r="AH218" s="104"/>
      <c r="AI218" s="104"/>
      <c r="AJ218" s="104"/>
      <c r="AK218" s="104"/>
      <c r="AL218" s="104"/>
      <c r="AM218" s="104"/>
      <c r="AN218" s="104"/>
      <c r="AO218" s="104"/>
      <c r="AP218" s="104"/>
      <c r="AQ218" s="104"/>
      <c r="AR218" s="104"/>
      <c r="AS218" s="104"/>
      <c r="AT218" s="104"/>
      <c r="AU218" s="104"/>
      <c r="AV218" s="104"/>
      <c r="AW218" s="104"/>
      <c r="AX218" s="104"/>
      <c r="AY218" s="104"/>
      <c r="AZ218" s="104"/>
      <c r="BA218" s="104"/>
      <c r="BB218" s="104"/>
      <c r="BC218" s="104"/>
      <c r="BD218" s="105"/>
      <c r="BE218" s="58"/>
      <c r="BF218" s="53"/>
      <c r="BG218" s="53"/>
      <c r="BH218" s="53"/>
      <c r="BI218" s="53"/>
      <c r="BJ218" s="53"/>
    </row>
    <row r="219" spans="2:62" ht="20.25" customHeight="1" x14ac:dyDescent="0.4">
      <c r="B219" s="35"/>
      <c r="C219" s="51"/>
      <c r="D219" s="51"/>
      <c r="E219" s="51"/>
      <c r="F219" s="51"/>
      <c r="G219" s="51"/>
      <c r="H219" s="51"/>
      <c r="I219" s="103"/>
      <c r="J219" s="2"/>
      <c r="K219" s="2" t="s">
        <v>125</v>
      </c>
      <c r="L219" s="2"/>
      <c r="M219" s="2"/>
      <c r="N219" s="2"/>
      <c r="O219" s="2"/>
      <c r="P219" s="2"/>
      <c r="Q219" s="2"/>
      <c r="R219" s="2"/>
      <c r="S219" s="2"/>
      <c r="T219" s="28"/>
      <c r="U219" s="2"/>
      <c r="V219" s="2"/>
      <c r="W219" s="2"/>
      <c r="X219" s="2"/>
      <c r="Y219" s="2"/>
      <c r="Z219" s="104"/>
      <c r="AA219" s="2" t="s">
        <v>136</v>
      </c>
      <c r="AB219" s="2"/>
      <c r="AC219" s="2"/>
      <c r="AD219" s="2"/>
      <c r="AE219" s="2"/>
      <c r="AF219" s="2"/>
      <c r="AG219" s="2"/>
      <c r="AH219" s="2"/>
      <c r="AI219" s="2"/>
      <c r="AJ219" s="28"/>
      <c r="AK219" s="2"/>
      <c r="AL219" s="2"/>
      <c r="AM219" s="2"/>
      <c r="AN219" s="2"/>
      <c r="AO219" s="104"/>
      <c r="AP219" s="104"/>
      <c r="AQ219" s="2" t="s">
        <v>137</v>
      </c>
      <c r="AR219" s="104"/>
      <c r="AS219" s="104"/>
      <c r="AT219" s="104"/>
      <c r="AU219" s="104"/>
      <c r="AV219" s="104"/>
      <c r="AW219" s="104"/>
      <c r="AX219" s="104"/>
      <c r="AY219" s="104"/>
      <c r="AZ219" s="104"/>
      <c r="BA219" s="104"/>
      <c r="BB219" s="104"/>
      <c r="BC219" s="104"/>
      <c r="BD219" s="105"/>
      <c r="BE219" s="58"/>
      <c r="BF219" s="305"/>
      <c r="BG219" s="305"/>
      <c r="BH219" s="305"/>
      <c r="BI219" s="305"/>
      <c r="BJ219" s="53"/>
    </row>
    <row r="220" spans="2:62" ht="20.25" customHeight="1" x14ac:dyDescent="0.4">
      <c r="B220" s="35"/>
      <c r="C220" s="51"/>
      <c r="D220" s="51"/>
      <c r="E220" s="51"/>
      <c r="F220" s="51"/>
      <c r="G220" s="51"/>
      <c r="H220" s="51"/>
      <c r="I220" s="103"/>
      <c r="J220" s="2"/>
      <c r="K220" s="256" t="s">
        <v>117</v>
      </c>
      <c r="L220" s="256"/>
      <c r="M220" s="256" t="s">
        <v>118</v>
      </c>
      <c r="N220" s="256"/>
      <c r="O220" s="256"/>
      <c r="P220" s="256"/>
      <c r="Q220" s="2"/>
      <c r="R220" s="255" t="s">
        <v>119</v>
      </c>
      <c r="S220" s="255"/>
      <c r="T220" s="255"/>
      <c r="U220" s="255"/>
      <c r="V220" s="2"/>
      <c r="W220" s="106" t="s">
        <v>120</v>
      </c>
      <c r="X220" s="106"/>
      <c r="Y220" s="2"/>
      <c r="Z220" s="104"/>
      <c r="AA220" s="256" t="s">
        <v>117</v>
      </c>
      <c r="AB220" s="256"/>
      <c r="AC220" s="256" t="s">
        <v>118</v>
      </c>
      <c r="AD220" s="256"/>
      <c r="AE220" s="256"/>
      <c r="AF220" s="256"/>
      <c r="AG220" s="2"/>
      <c r="AH220" s="255" t="s">
        <v>119</v>
      </c>
      <c r="AI220" s="255"/>
      <c r="AJ220" s="255"/>
      <c r="AK220" s="255"/>
      <c r="AL220" s="2"/>
      <c r="AM220" s="106" t="s">
        <v>120</v>
      </c>
      <c r="AN220" s="106"/>
      <c r="AO220" s="104"/>
      <c r="AP220" s="104"/>
      <c r="AQ220" s="104"/>
      <c r="AR220" s="104"/>
      <c r="AS220" s="104"/>
      <c r="AT220" s="104"/>
      <c r="AU220" s="104"/>
      <c r="AV220" s="104"/>
      <c r="AW220" s="104"/>
      <c r="AX220" s="104"/>
      <c r="AY220" s="104"/>
      <c r="AZ220" s="104"/>
      <c r="BA220" s="104"/>
      <c r="BB220" s="104"/>
      <c r="BC220" s="104"/>
      <c r="BD220" s="105"/>
      <c r="BE220" s="58"/>
      <c r="BF220" s="304"/>
      <c r="BG220" s="304"/>
      <c r="BH220" s="304"/>
      <c r="BI220" s="304"/>
      <c r="BJ220" s="53"/>
    </row>
    <row r="221" spans="2:62" ht="20.25" customHeight="1" x14ac:dyDescent="0.4">
      <c r="B221" s="35"/>
      <c r="C221" s="51"/>
      <c r="D221" s="51"/>
      <c r="E221" s="51"/>
      <c r="F221" s="51"/>
      <c r="G221" s="51"/>
      <c r="H221" s="51"/>
      <c r="I221" s="103"/>
      <c r="J221" s="2"/>
      <c r="K221" s="257"/>
      <c r="L221" s="257"/>
      <c r="M221" s="257" t="s">
        <v>121</v>
      </c>
      <c r="N221" s="257"/>
      <c r="O221" s="257" t="s">
        <v>122</v>
      </c>
      <c r="P221" s="257"/>
      <c r="Q221" s="2"/>
      <c r="R221" s="257" t="s">
        <v>121</v>
      </c>
      <c r="S221" s="257"/>
      <c r="T221" s="257" t="s">
        <v>122</v>
      </c>
      <c r="U221" s="257"/>
      <c r="V221" s="2"/>
      <c r="W221" s="106" t="s">
        <v>123</v>
      </c>
      <c r="X221" s="106"/>
      <c r="Y221" s="2"/>
      <c r="Z221" s="104"/>
      <c r="AA221" s="257"/>
      <c r="AB221" s="257"/>
      <c r="AC221" s="257" t="s">
        <v>121</v>
      </c>
      <c r="AD221" s="257"/>
      <c r="AE221" s="257" t="s">
        <v>122</v>
      </c>
      <c r="AF221" s="257"/>
      <c r="AG221" s="2"/>
      <c r="AH221" s="257" t="s">
        <v>121</v>
      </c>
      <c r="AI221" s="257"/>
      <c r="AJ221" s="257" t="s">
        <v>122</v>
      </c>
      <c r="AK221" s="257"/>
      <c r="AL221" s="2"/>
      <c r="AM221" s="106" t="s">
        <v>123</v>
      </c>
      <c r="AN221" s="106"/>
      <c r="AO221" s="104"/>
      <c r="AP221" s="104"/>
      <c r="AQ221" s="106" t="s">
        <v>102</v>
      </c>
      <c r="AR221" s="106"/>
      <c r="AS221" s="106"/>
      <c r="AT221" s="106"/>
      <c r="AU221" s="2"/>
      <c r="AV221" s="106" t="s">
        <v>103</v>
      </c>
      <c r="AW221" s="106"/>
      <c r="AX221" s="106"/>
      <c r="AY221" s="106"/>
      <c r="AZ221" s="2"/>
      <c r="BA221" s="257" t="s">
        <v>124</v>
      </c>
      <c r="BB221" s="257"/>
      <c r="BC221" s="257"/>
      <c r="BD221" s="257"/>
      <c r="BE221" s="58"/>
      <c r="BF221" s="303"/>
      <c r="BG221" s="303"/>
      <c r="BH221" s="303"/>
      <c r="BI221" s="303"/>
      <c r="BJ221" s="53"/>
    </row>
    <row r="222" spans="2:62" ht="20.25" customHeight="1" x14ac:dyDescent="0.4">
      <c r="B222" s="35"/>
      <c r="C222" s="51"/>
      <c r="D222" s="51"/>
      <c r="E222" s="51"/>
      <c r="F222" s="51"/>
      <c r="G222" s="51"/>
      <c r="H222" s="51"/>
      <c r="I222" s="103"/>
      <c r="J222" s="2"/>
      <c r="K222" s="274" t="s">
        <v>6</v>
      </c>
      <c r="L222" s="274"/>
      <c r="M222" s="276">
        <f>SUMIFS($BB$17:$BB$216,$F$17:$F$216,"看護職員",$H$17:$H$216,"A")</f>
        <v>0</v>
      </c>
      <c r="N222" s="276"/>
      <c r="O222" s="277">
        <f>SUMIFS($BD$17:$BD$216,$F$17:$F$216,"看護職員",$H$17:$H$216,"A")</f>
        <v>0</v>
      </c>
      <c r="P222" s="277"/>
      <c r="Q222" s="113"/>
      <c r="R222" s="270">
        <v>0</v>
      </c>
      <c r="S222" s="270"/>
      <c r="T222" s="270">
        <v>0</v>
      </c>
      <c r="U222" s="270"/>
      <c r="V222" s="113"/>
      <c r="W222" s="271">
        <v>0</v>
      </c>
      <c r="X222" s="272"/>
      <c r="Y222" s="2"/>
      <c r="Z222" s="104"/>
      <c r="AA222" s="274" t="s">
        <v>6</v>
      </c>
      <c r="AB222" s="274"/>
      <c r="AC222" s="276">
        <f>SUMIFS($BB$17:$BB$216,$F$17:$F$216,"介護職員",$H$17:$H$216,"A")</f>
        <v>0</v>
      </c>
      <c r="AD222" s="276"/>
      <c r="AE222" s="277">
        <f>SUMIFS($BD$17:$BD$216,$F$17:$F$216,"介護職員",$H$17:$H$216,"A")</f>
        <v>0</v>
      </c>
      <c r="AF222" s="277"/>
      <c r="AG222" s="113"/>
      <c r="AH222" s="270">
        <v>0</v>
      </c>
      <c r="AI222" s="270"/>
      <c r="AJ222" s="270">
        <v>0</v>
      </c>
      <c r="AK222" s="270"/>
      <c r="AL222" s="113"/>
      <c r="AM222" s="271">
        <v>0</v>
      </c>
      <c r="AN222" s="272"/>
      <c r="AO222" s="104"/>
      <c r="AP222" s="104"/>
      <c r="AQ222" s="273">
        <f>U236</f>
        <v>0</v>
      </c>
      <c r="AR222" s="274"/>
      <c r="AS222" s="274"/>
      <c r="AT222" s="274"/>
      <c r="AU222" s="107" t="s">
        <v>138</v>
      </c>
      <c r="AV222" s="273">
        <f>AK236</f>
        <v>0</v>
      </c>
      <c r="AW222" s="274"/>
      <c r="AX222" s="274"/>
      <c r="AY222" s="274"/>
      <c r="AZ222" s="107" t="s">
        <v>132</v>
      </c>
      <c r="BA222" s="275">
        <f>ROUNDDOWN(AQ222+AV222,1)</f>
        <v>0</v>
      </c>
      <c r="BB222" s="275"/>
      <c r="BC222" s="275"/>
      <c r="BD222" s="275"/>
      <c r="BE222" s="58"/>
      <c r="BF222" s="61"/>
      <c r="BG222" s="61"/>
      <c r="BH222" s="61"/>
      <c r="BI222" s="61"/>
      <c r="BJ222" s="53"/>
    </row>
    <row r="223" spans="2:62" ht="20.25" customHeight="1" x14ac:dyDescent="0.4">
      <c r="B223" s="35"/>
      <c r="C223" s="51"/>
      <c r="D223" s="51"/>
      <c r="E223" s="51"/>
      <c r="F223" s="51"/>
      <c r="G223" s="51"/>
      <c r="H223" s="51"/>
      <c r="I223" s="103"/>
      <c r="J223" s="2"/>
      <c r="K223" s="274" t="s">
        <v>7</v>
      </c>
      <c r="L223" s="274"/>
      <c r="M223" s="276">
        <f>SUMIFS($BB$17:$BB$216,$F$17:$F$216,"看護職員",$H$17:$H$216,"B")</f>
        <v>0</v>
      </c>
      <c r="N223" s="276"/>
      <c r="O223" s="277">
        <f>SUMIFS($BD$17:$BD$216,$F$17:$F$216,"看護職員",$H$17:$H$216,"B")</f>
        <v>0</v>
      </c>
      <c r="P223" s="277"/>
      <c r="Q223" s="113"/>
      <c r="R223" s="270">
        <v>0</v>
      </c>
      <c r="S223" s="270"/>
      <c r="T223" s="270">
        <v>0</v>
      </c>
      <c r="U223" s="270"/>
      <c r="V223" s="113"/>
      <c r="W223" s="271">
        <v>0</v>
      </c>
      <c r="X223" s="272"/>
      <c r="Y223" s="2"/>
      <c r="Z223" s="104"/>
      <c r="AA223" s="274" t="s">
        <v>7</v>
      </c>
      <c r="AB223" s="274"/>
      <c r="AC223" s="276">
        <f>SUMIFS($BB$17:$BB$216,$F$17:$F$216,"介護職員",$H$17:$H$216,"B")</f>
        <v>0</v>
      </c>
      <c r="AD223" s="276"/>
      <c r="AE223" s="277">
        <f>SUMIFS($BD$17:$BD$216,$F$17:$F$216,"介護職員",$H$17:$H$216,"B")</f>
        <v>0</v>
      </c>
      <c r="AF223" s="277"/>
      <c r="AG223" s="113"/>
      <c r="AH223" s="270">
        <v>0</v>
      </c>
      <c r="AI223" s="270"/>
      <c r="AJ223" s="270">
        <v>0</v>
      </c>
      <c r="AK223" s="270"/>
      <c r="AL223" s="113"/>
      <c r="AM223" s="271">
        <v>0</v>
      </c>
      <c r="AN223" s="272"/>
      <c r="AO223" s="104"/>
      <c r="AP223" s="104"/>
      <c r="AQ223" s="104"/>
      <c r="AR223" s="104"/>
      <c r="AS223" s="104"/>
      <c r="AT223" s="104"/>
      <c r="AU223" s="104"/>
      <c r="AV223" s="104"/>
      <c r="AW223" s="104"/>
      <c r="AX223" s="104"/>
      <c r="AY223" s="104"/>
      <c r="AZ223" s="104"/>
      <c r="BA223" s="104"/>
      <c r="BB223" s="104"/>
      <c r="BC223" s="104"/>
      <c r="BD223" s="105"/>
      <c r="BE223" s="58"/>
      <c r="BF223" s="53"/>
      <c r="BG223" s="53"/>
      <c r="BH223" s="53"/>
      <c r="BI223" s="53"/>
      <c r="BJ223" s="53"/>
    </row>
    <row r="224" spans="2:62" ht="20.25" customHeight="1" x14ac:dyDescent="0.4">
      <c r="B224" s="35"/>
      <c r="C224" s="51"/>
      <c r="D224" s="51"/>
      <c r="E224" s="51"/>
      <c r="F224" s="51"/>
      <c r="G224" s="51"/>
      <c r="H224" s="51"/>
      <c r="I224" s="103"/>
      <c r="J224" s="2"/>
      <c r="K224" s="274" t="s">
        <v>8</v>
      </c>
      <c r="L224" s="274"/>
      <c r="M224" s="276">
        <f>SUMIFS($BB$17:$BB$216,$F$17:$F$216,"看護職員",$H$17:$H$216,"C")</f>
        <v>0</v>
      </c>
      <c r="N224" s="276"/>
      <c r="O224" s="277">
        <f>SUMIFS($BD$17:$BD$216,$F$17:$F$216,"看護職員",$H$17:$H$216,"C")</f>
        <v>0</v>
      </c>
      <c r="P224" s="277"/>
      <c r="Q224" s="113"/>
      <c r="R224" s="270">
        <v>0</v>
      </c>
      <c r="S224" s="270"/>
      <c r="T224" s="278">
        <v>0</v>
      </c>
      <c r="U224" s="278"/>
      <c r="V224" s="113"/>
      <c r="W224" s="279" t="s">
        <v>36</v>
      </c>
      <c r="X224" s="280"/>
      <c r="Y224" s="2"/>
      <c r="Z224" s="104"/>
      <c r="AA224" s="274" t="s">
        <v>8</v>
      </c>
      <c r="AB224" s="274"/>
      <c r="AC224" s="276">
        <f>SUMIFS($BB$17:$BB$216,$F$17:$F$216,"介護職員",$H$17:$H$216,"C")</f>
        <v>0</v>
      </c>
      <c r="AD224" s="276"/>
      <c r="AE224" s="277">
        <f>SUMIFS($BD$17:$BD$216,$F$17:$F$216,"介護職員",$H$17:$H$216,"C")</f>
        <v>0</v>
      </c>
      <c r="AF224" s="277"/>
      <c r="AG224" s="113"/>
      <c r="AH224" s="270">
        <v>0</v>
      </c>
      <c r="AI224" s="270"/>
      <c r="AJ224" s="278">
        <v>0</v>
      </c>
      <c r="AK224" s="278"/>
      <c r="AL224" s="113"/>
      <c r="AM224" s="279" t="s">
        <v>36</v>
      </c>
      <c r="AN224" s="280"/>
      <c r="AO224" s="104"/>
      <c r="AP224" s="104"/>
      <c r="AQ224" s="104"/>
      <c r="AR224" s="104"/>
      <c r="AS224" s="104"/>
      <c r="AT224" s="104"/>
      <c r="AU224" s="104"/>
      <c r="AV224" s="104"/>
      <c r="AW224" s="104"/>
      <c r="AX224" s="104"/>
      <c r="AY224" s="104"/>
      <c r="AZ224" s="104"/>
      <c r="BA224" s="104"/>
      <c r="BB224" s="104"/>
      <c r="BC224" s="104"/>
      <c r="BD224" s="105"/>
      <c r="BE224" s="58"/>
      <c r="BF224" s="53"/>
      <c r="BG224" s="53"/>
      <c r="BH224" s="53"/>
      <c r="BI224" s="53"/>
      <c r="BJ224" s="53"/>
    </row>
    <row r="225" spans="2:62" ht="20.25" customHeight="1" x14ac:dyDescent="0.4">
      <c r="B225" s="35"/>
      <c r="C225" s="51"/>
      <c r="D225" s="51"/>
      <c r="E225" s="51"/>
      <c r="F225" s="51"/>
      <c r="G225" s="51"/>
      <c r="H225" s="51"/>
      <c r="I225" s="103"/>
      <c r="J225" s="2"/>
      <c r="K225" s="274" t="s">
        <v>9</v>
      </c>
      <c r="L225" s="274"/>
      <c r="M225" s="276">
        <f>SUMIFS($BB$17:$BB$216,$F$17:$F$216,"看護職員",$H$17:$H$216,"D")</f>
        <v>0</v>
      </c>
      <c r="N225" s="276"/>
      <c r="O225" s="277">
        <f>SUMIFS($BD$17:$BD$216,$F$17:$F$216,"看護職員",$H$17:$H$216,"D")</f>
        <v>0</v>
      </c>
      <c r="P225" s="277"/>
      <c r="Q225" s="113"/>
      <c r="R225" s="270">
        <v>0</v>
      </c>
      <c r="S225" s="270"/>
      <c r="T225" s="278">
        <v>0</v>
      </c>
      <c r="U225" s="278"/>
      <c r="V225" s="113"/>
      <c r="W225" s="279" t="s">
        <v>36</v>
      </c>
      <c r="X225" s="280"/>
      <c r="Y225" s="2"/>
      <c r="Z225" s="104"/>
      <c r="AA225" s="274" t="s">
        <v>9</v>
      </c>
      <c r="AB225" s="274"/>
      <c r="AC225" s="276">
        <f>SUMIFS($BB$17:$BB$216,$F$17:$F$216,"介護職員",$H$17:$H$216,"D")</f>
        <v>0</v>
      </c>
      <c r="AD225" s="276"/>
      <c r="AE225" s="277">
        <f>SUMIFS($BD$17:$BD$216,$F$17:$F$216,"介護職員",$H$17:$H$216,"D")</f>
        <v>0</v>
      </c>
      <c r="AF225" s="277"/>
      <c r="AG225" s="113"/>
      <c r="AH225" s="270">
        <v>0</v>
      </c>
      <c r="AI225" s="270"/>
      <c r="AJ225" s="278">
        <v>0</v>
      </c>
      <c r="AK225" s="278"/>
      <c r="AL225" s="113"/>
      <c r="AM225" s="279" t="s">
        <v>36</v>
      </c>
      <c r="AN225" s="280"/>
      <c r="AO225" s="104"/>
      <c r="AP225" s="104"/>
      <c r="AQ225" s="2" t="s">
        <v>141</v>
      </c>
      <c r="AR225" s="2"/>
      <c r="AS225" s="2"/>
      <c r="AT225" s="2"/>
      <c r="AU225" s="2"/>
      <c r="AV225" s="2"/>
      <c r="AW225" s="104"/>
      <c r="AX225" s="104"/>
      <c r="AY225" s="104"/>
      <c r="AZ225" s="104"/>
      <c r="BA225" s="104"/>
      <c r="BB225" s="104"/>
      <c r="BC225" s="104"/>
      <c r="BD225" s="105"/>
      <c r="BE225" s="58"/>
      <c r="BF225" s="53"/>
      <c r="BG225" s="53"/>
      <c r="BH225" s="53"/>
      <c r="BI225" s="53"/>
      <c r="BJ225" s="53"/>
    </row>
    <row r="226" spans="2:62" ht="20.25" customHeight="1" x14ac:dyDescent="0.4">
      <c r="B226" s="35"/>
      <c r="C226" s="51"/>
      <c r="D226" s="51"/>
      <c r="E226" s="51"/>
      <c r="F226" s="51"/>
      <c r="G226" s="51"/>
      <c r="H226" s="51"/>
      <c r="I226" s="103"/>
      <c r="J226" s="2"/>
      <c r="K226" s="274" t="s">
        <v>124</v>
      </c>
      <c r="L226" s="274"/>
      <c r="M226" s="276">
        <f>SUM(M222:N225)</f>
        <v>0</v>
      </c>
      <c r="N226" s="276"/>
      <c r="O226" s="277">
        <f>SUM(O222:P225)</f>
        <v>0</v>
      </c>
      <c r="P226" s="277"/>
      <c r="Q226" s="113"/>
      <c r="R226" s="276">
        <f>SUM(R222:S225)</f>
        <v>0</v>
      </c>
      <c r="S226" s="276"/>
      <c r="T226" s="277">
        <f>SUM(T222:U225)</f>
        <v>0</v>
      </c>
      <c r="U226" s="277"/>
      <c r="V226" s="113"/>
      <c r="W226" s="285">
        <f>SUM(W222:X223)</f>
        <v>0</v>
      </c>
      <c r="X226" s="286"/>
      <c r="Y226" s="2"/>
      <c r="Z226" s="104"/>
      <c r="AA226" s="274" t="s">
        <v>124</v>
      </c>
      <c r="AB226" s="274"/>
      <c r="AC226" s="276">
        <f>SUM(AC222:AD225)</f>
        <v>0</v>
      </c>
      <c r="AD226" s="276"/>
      <c r="AE226" s="277">
        <f>SUM(AE222:AF225)</f>
        <v>0</v>
      </c>
      <c r="AF226" s="277"/>
      <c r="AG226" s="113"/>
      <c r="AH226" s="276">
        <f>SUM(AH222:AI225)</f>
        <v>0</v>
      </c>
      <c r="AI226" s="276"/>
      <c r="AJ226" s="277">
        <f>SUM(AJ222:AK225)</f>
        <v>0</v>
      </c>
      <c r="AK226" s="277"/>
      <c r="AL226" s="113"/>
      <c r="AM226" s="285">
        <f>SUM(AM222:AN223)</f>
        <v>0</v>
      </c>
      <c r="AN226" s="286"/>
      <c r="AO226" s="104"/>
      <c r="AP226" s="104"/>
      <c r="AQ226" s="274" t="s">
        <v>4</v>
      </c>
      <c r="AR226" s="274"/>
      <c r="AS226" s="274" t="s">
        <v>5</v>
      </c>
      <c r="AT226" s="274"/>
      <c r="AU226" s="274"/>
      <c r="AV226" s="274"/>
      <c r="AW226" s="104"/>
      <c r="AX226" s="104"/>
      <c r="AY226" s="104"/>
      <c r="AZ226" s="104"/>
      <c r="BA226" s="104"/>
      <c r="BB226" s="104"/>
      <c r="BC226" s="104"/>
      <c r="BD226" s="105"/>
      <c r="BE226" s="58"/>
      <c r="BF226" s="53"/>
      <c r="BG226" s="53"/>
      <c r="BH226" s="53"/>
      <c r="BI226" s="53"/>
      <c r="BJ226" s="53"/>
    </row>
    <row r="227" spans="2:62" ht="20.25" customHeight="1" x14ac:dyDescent="0.4">
      <c r="B227" s="35"/>
      <c r="C227" s="51"/>
      <c r="D227" s="51"/>
      <c r="E227" s="51"/>
      <c r="F227" s="51"/>
      <c r="G227" s="51"/>
      <c r="H227" s="51"/>
      <c r="I227" s="103"/>
      <c r="J227" s="103"/>
      <c r="K227" s="108"/>
      <c r="L227" s="108"/>
      <c r="M227" s="108"/>
      <c r="N227" s="108"/>
      <c r="O227" s="109"/>
      <c r="P227" s="109"/>
      <c r="Q227" s="109"/>
      <c r="R227" s="110"/>
      <c r="S227" s="110"/>
      <c r="T227" s="110"/>
      <c r="U227" s="110"/>
      <c r="V227" s="111"/>
      <c r="W227" s="104"/>
      <c r="X227" s="104"/>
      <c r="Y227" s="104"/>
      <c r="Z227" s="104"/>
      <c r="AA227" s="108"/>
      <c r="AB227" s="108"/>
      <c r="AC227" s="108"/>
      <c r="AD227" s="108"/>
      <c r="AE227" s="109"/>
      <c r="AF227" s="109"/>
      <c r="AG227" s="109"/>
      <c r="AH227" s="110"/>
      <c r="AI227" s="110"/>
      <c r="AJ227" s="110"/>
      <c r="AK227" s="110"/>
      <c r="AL227" s="111"/>
      <c r="AM227" s="104"/>
      <c r="AN227" s="104"/>
      <c r="AO227" s="104"/>
      <c r="AP227" s="104"/>
      <c r="AQ227" s="274" t="s">
        <v>6</v>
      </c>
      <c r="AR227" s="274"/>
      <c r="AS227" s="274" t="s">
        <v>94</v>
      </c>
      <c r="AT227" s="274"/>
      <c r="AU227" s="274"/>
      <c r="AV227" s="274"/>
      <c r="AW227" s="104"/>
      <c r="AX227" s="104"/>
      <c r="AY227" s="104"/>
      <c r="AZ227" s="104"/>
      <c r="BA227" s="104"/>
      <c r="BB227" s="104"/>
      <c r="BC227" s="104"/>
      <c r="BD227" s="105"/>
      <c r="BE227" s="58"/>
      <c r="BF227" s="53"/>
      <c r="BG227" s="53"/>
      <c r="BH227" s="53"/>
      <c r="BI227" s="53"/>
      <c r="BJ227" s="53"/>
    </row>
    <row r="228" spans="2:62" ht="20.25" customHeight="1" x14ac:dyDescent="0.4">
      <c r="B228" s="35"/>
      <c r="C228" s="51"/>
      <c r="D228" s="51"/>
      <c r="E228" s="51"/>
      <c r="F228" s="51"/>
      <c r="G228" s="51"/>
      <c r="H228" s="51"/>
      <c r="I228" s="103"/>
      <c r="J228" s="103"/>
      <c r="K228" s="28" t="s">
        <v>127</v>
      </c>
      <c r="L228" s="2"/>
      <c r="M228" s="2"/>
      <c r="N228" s="2"/>
      <c r="O228" s="2"/>
      <c r="P228" s="2"/>
      <c r="Q228" s="112" t="s">
        <v>199</v>
      </c>
      <c r="R228" s="287" t="s">
        <v>200</v>
      </c>
      <c r="S228" s="288"/>
      <c r="T228" s="112"/>
      <c r="U228" s="112"/>
      <c r="V228" s="2"/>
      <c r="W228" s="2"/>
      <c r="X228" s="2"/>
      <c r="Y228" s="104"/>
      <c r="Z228" s="104"/>
      <c r="AA228" s="28" t="s">
        <v>127</v>
      </c>
      <c r="AB228" s="2"/>
      <c r="AC228" s="2"/>
      <c r="AD228" s="2"/>
      <c r="AE228" s="2"/>
      <c r="AF228" s="2"/>
      <c r="AG228" s="112" t="s">
        <v>199</v>
      </c>
      <c r="AH228" s="289" t="str">
        <f>R228</f>
        <v>週</v>
      </c>
      <c r="AI228" s="290"/>
      <c r="AJ228" s="112"/>
      <c r="AK228" s="112"/>
      <c r="AL228" s="2"/>
      <c r="AM228" s="2"/>
      <c r="AN228" s="2"/>
      <c r="AO228" s="104"/>
      <c r="AP228" s="104"/>
      <c r="AQ228" s="274" t="s">
        <v>7</v>
      </c>
      <c r="AR228" s="274"/>
      <c r="AS228" s="274" t="s">
        <v>95</v>
      </c>
      <c r="AT228" s="274"/>
      <c r="AU228" s="274"/>
      <c r="AV228" s="274"/>
      <c r="AW228" s="104"/>
      <c r="AX228" s="104"/>
      <c r="AY228" s="104"/>
      <c r="AZ228" s="104"/>
      <c r="BA228" s="104"/>
      <c r="BB228" s="104"/>
      <c r="BC228" s="104"/>
      <c r="BD228" s="105"/>
      <c r="BE228" s="58"/>
      <c r="BF228" s="53"/>
      <c r="BG228" s="53"/>
      <c r="BH228" s="53"/>
      <c r="BI228" s="53"/>
      <c r="BJ228" s="53"/>
    </row>
    <row r="229" spans="2:62" ht="20.25" customHeight="1" x14ac:dyDescent="0.4">
      <c r="B229" s="35"/>
      <c r="C229" s="51"/>
      <c r="D229" s="51"/>
      <c r="E229" s="51"/>
      <c r="F229" s="51"/>
      <c r="G229" s="51"/>
      <c r="H229" s="51"/>
      <c r="I229" s="103"/>
      <c r="J229" s="103"/>
      <c r="K229" s="2" t="s">
        <v>128</v>
      </c>
      <c r="L229" s="2"/>
      <c r="M229" s="2"/>
      <c r="N229" s="2"/>
      <c r="O229" s="2"/>
      <c r="P229" s="2" t="s">
        <v>129</v>
      </c>
      <c r="Q229" s="2"/>
      <c r="R229" s="2"/>
      <c r="S229" s="2"/>
      <c r="T229" s="28"/>
      <c r="U229" s="2"/>
      <c r="V229" s="2"/>
      <c r="W229" s="2"/>
      <c r="X229" s="2"/>
      <c r="Y229" s="104"/>
      <c r="Z229" s="104"/>
      <c r="AA229" s="2" t="s">
        <v>128</v>
      </c>
      <c r="AB229" s="2"/>
      <c r="AC229" s="2"/>
      <c r="AD229" s="2"/>
      <c r="AE229" s="2"/>
      <c r="AF229" s="2" t="s">
        <v>129</v>
      </c>
      <c r="AG229" s="2"/>
      <c r="AH229" s="2"/>
      <c r="AI229" s="2"/>
      <c r="AJ229" s="28"/>
      <c r="AK229" s="2"/>
      <c r="AL229" s="2"/>
      <c r="AM229" s="2"/>
      <c r="AN229" s="2"/>
      <c r="AO229" s="104"/>
      <c r="AP229" s="104"/>
      <c r="AQ229" s="274" t="s">
        <v>8</v>
      </c>
      <c r="AR229" s="274"/>
      <c r="AS229" s="274" t="s">
        <v>96</v>
      </c>
      <c r="AT229" s="274"/>
      <c r="AU229" s="274"/>
      <c r="AV229" s="274"/>
      <c r="AW229" s="104"/>
      <c r="AX229" s="104"/>
      <c r="AY229" s="104"/>
      <c r="AZ229" s="104"/>
      <c r="BA229" s="104"/>
      <c r="BB229" s="104"/>
      <c r="BC229" s="104"/>
      <c r="BD229" s="105"/>
      <c r="BE229" s="58"/>
      <c r="BF229" s="53"/>
      <c r="BG229" s="53"/>
      <c r="BH229" s="53"/>
      <c r="BI229" s="53"/>
      <c r="BJ229" s="53"/>
    </row>
    <row r="230" spans="2:62" ht="20.25" customHeight="1" x14ac:dyDescent="0.4">
      <c r="B230" s="35"/>
      <c r="C230" s="51"/>
      <c r="D230" s="51"/>
      <c r="E230" s="51"/>
      <c r="F230" s="51"/>
      <c r="G230" s="51"/>
      <c r="H230" s="51"/>
      <c r="I230" s="103"/>
      <c r="J230" s="103"/>
      <c r="K230" s="2" t="str">
        <f>IF($R$228="週","対象時間数（週平均）","対象時間数（当月合計）")</f>
        <v>対象時間数（週平均）</v>
      </c>
      <c r="L230" s="2"/>
      <c r="M230" s="2"/>
      <c r="N230" s="2"/>
      <c r="O230" s="2"/>
      <c r="P230" s="2" t="str">
        <f>IF($R$228="週","週に勤務すべき時間数","当月に勤務すべき時間数")</f>
        <v>週に勤務すべき時間数</v>
      </c>
      <c r="Q230" s="2"/>
      <c r="R230" s="2"/>
      <c r="S230" s="2"/>
      <c r="T230" s="28"/>
      <c r="U230" s="2" t="s">
        <v>130</v>
      </c>
      <c r="V230" s="2"/>
      <c r="W230" s="2"/>
      <c r="X230" s="2"/>
      <c r="Y230" s="104"/>
      <c r="Z230" s="104"/>
      <c r="AA230" s="2" t="str">
        <f>IF(AH228="週","対象時間数（週平均）","対象時間数（当月合計）")</f>
        <v>対象時間数（週平均）</v>
      </c>
      <c r="AB230" s="2"/>
      <c r="AC230" s="2"/>
      <c r="AD230" s="2"/>
      <c r="AE230" s="2"/>
      <c r="AF230" s="2" t="str">
        <f>IF($AH$228="週","週に勤務すべき時間数","当月に勤務すべき時間数")</f>
        <v>週に勤務すべき時間数</v>
      </c>
      <c r="AG230" s="2"/>
      <c r="AH230" s="2"/>
      <c r="AI230" s="2"/>
      <c r="AJ230" s="28"/>
      <c r="AK230" s="2" t="s">
        <v>130</v>
      </c>
      <c r="AL230" s="2"/>
      <c r="AM230" s="2"/>
      <c r="AN230" s="2"/>
      <c r="AO230" s="104"/>
      <c r="AP230" s="104"/>
      <c r="AQ230" s="274" t="s">
        <v>9</v>
      </c>
      <c r="AR230" s="274"/>
      <c r="AS230" s="274" t="s">
        <v>142</v>
      </c>
      <c r="AT230" s="274"/>
      <c r="AU230" s="274"/>
      <c r="AV230" s="274"/>
      <c r="AW230" s="104"/>
      <c r="AX230" s="104"/>
      <c r="AY230" s="104"/>
      <c r="AZ230" s="104"/>
      <c r="BA230" s="104"/>
      <c r="BB230" s="104"/>
      <c r="BC230" s="104"/>
      <c r="BD230" s="105"/>
      <c r="BE230" s="58"/>
      <c r="BF230" s="53"/>
      <c r="BG230" s="53"/>
      <c r="BH230" s="53"/>
      <c r="BI230" s="53"/>
      <c r="BJ230" s="53"/>
    </row>
    <row r="231" spans="2:62" ht="20.25" customHeight="1" x14ac:dyDescent="0.4">
      <c r="I231" s="2"/>
      <c r="J231" s="2"/>
      <c r="K231" s="284">
        <f>IF($R$228="週",T226,R226)</f>
        <v>0</v>
      </c>
      <c r="L231" s="284"/>
      <c r="M231" s="284"/>
      <c r="N231" s="284"/>
      <c r="O231" s="107" t="s">
        <v>131</v>
      </c>
      <c r="P231" s="274">
        <f>IF($R$228="週",$BA$6,$BE$6)</f>
        <v>40</v>
      </c>
      <c r="Q231" s="274"/>
      <c r="R231" s="274"/>
      <c r="S231" s="274"/>
      <c r="T231" s="107" t="s">
        <v>132</v>
      </c>
      <c r="U231" s="281">
        <f>ROUNDDOWN(K231/P231,1)</f>
        <v>0</v>
      </c>
      <c r="V231" s="281"/>
      <c r="W231" s="281"/>
      <c r="X231" s="281"/>
      <c r="Y231" s="2"/>
      <c r="Z231" s="2"/>
      <c r="AA231" s="284">
        <f>IF($AH$228="週",AJ226,AH226)</f>
        <v>0</v>
      </c>
      <c r="AB231" s="284"/>
      <c r="AC231" s="284"/>
      <c r="AD231" s="284"/>
      <c r="AE231" s="107" t="s">
        <v>131</v>
      </c>
      <c r="AF231" s="274">
        <f>IF($AH$228="週",$BA$6,$BE$6)</f>
        <v>40</v>
      </c>
      <c r="AG231" s="274"/>
      <c r="AH231" s="274"/>
      <c r="AI231" s="274"/>
      <c r="AJ231" s="107" t="s">
        <v>132</v>
      </c>
      <c r="AK231" s="281">
        <f>ROUNDDOWN(AA231/AF231,1)</f>
        <v>0</v>
      </c>
      <c r="AL231" s="281"/>
      <c r="AM231" s="281"/>
      <c r="AN231" s="281"/>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2"/>
      <c r="L232" s="2"/>
      <c r="M232" s="2"/>
      <c r="N232" s="2"/>
      <c r="O232" s="2"/>
      <c r="P232" s="2"/>
      <c r="Q232" s="2"/>
      <c r="R232" s="2"/>
      <c r="S232" s="2"/>
      <c r="T232" s="28"/>
      <c r="U232" s="2" t="s">
        <v>133</v>
      </c>
      <c r="V232" s="2"/>
      <c r="W232" s="2"/>
      <c r="X232" s="2"/>
      <c r="Y232" s="2"/>
      <c r="Z232" s="2"/>
      <c r="AA232" s="2"/>
      <c r="AB232" s="2"/>
      <c r="AC232" s="2"/>
      <c r="AD232" s="2"/>
      <c r="AE232" s="2"/>
      <c r="AF232" s="2"/>
      <c r="AG232" s="2"/>
      <c r="AH232" s="2"/>
      <c r="AI232" s="2"/>
      <c r="AJ232" s="28"/>
      <c r="AK232" s="2" t="s">
        <v>133</v>
      </c>
      <c r="AL232" s="2"/>
      <c r="AM232" s="2"/>
      <c r="AN232" s="2"/>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2" t="s">
        <v>172</v>
      </c>
      <c r="L233" s="2"/>
      <c r="M233" s="2"/>
      <c r="N233" s="2"/>
      <c r="O233" s="2"/>
      <c r="P233" s="2"/>
      <c r="Q233" s="2"/>
      <c r="R233" s="2"/>
      <c r="S233" s="2"/>
      <c r="T233" s="28"/>
      <c r="U233" s="2"/>
      <c r="V233" s="2"/>
      <c r="W233" s="2"/>
      <c r="X233" s="2"/>
      <c r="Y233" s="2"/>
      <c r="Z233" s="2"/>
      <c r="AA233" s="2" t="s">
        <v>173</v>
      </c>
      <c r="AB233" s="2"/>
      <c r="AC233" s="2"/>
      <c r="AD233" s="2"/>
      <c r="AE233" s="2"/>
      <c r="AF233" s="2"/>
      <c r="AG233" s="2"/>
      <c r="AH233" s="2"/>
      <c r="AI233" s="2"/>
      <c r="AJ233" s="28"/>
      <c r="AK233" s="2"/>
      <c r="AL233" s="2"/>
      <c r="AM233" s="2"/>
      <c r="AN233" s="2"/>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2" t="s">
        <v>120</v>
      </c>
      <c r="L234" s="2"/>
      <c r="M234" s="2"/>
      <c r="N234" s="2"/>
      <c r="O234" s="2"/>
      <c r="P234" s="2"/>
      <c r="Q234" s="2"/>
      <c r="R234" s="2"/>
      <c r="S234" s="2"/>
      <c r="T234" s="28"/>
      <c r="U234" s="256"/>
      <c r="V234" s="256"/>
      <c r="W234" s="256"/>
      <c r="X234" s="256"/>
      <c r="Y234" s="2"/>
      <c r="Z234" s="2"/>
      <c r="AA234" s="2" t="s">
        <v>120</v>
      </c>
      <c r="AB234" s="2"/>
      <c r="AC234" s="2"/>
      <c r="AD234" s="2"/>
      <c r="AE234" s="2"/>
      <c r="AF234" s="2"/>
      <c r="AG234" s="2"/>
      <c r="AH234" s="2"/>
      <c r="AI234" s="2"/>
      <c r="AJ234" s="28"/>
      <c r="AK234" s="256"/>
      <c r="AL234" s="256"/>
      <c r="AM234" s="256"/>
      <c r="AN234" s="256"/>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2" t="s">
        <v>134</v>
      </c>
      <c r="L235" s="2"/>
      <c r="M235" s="2"/>
      <c r="N235" s="2"/>
      <c r="O235" s="2"/>
      <c r="P235" s="2" t="s">
        <v>135</v>
      </c>
      <c r="Q235" s="2"/>
      <c r="R235" s="2"/>
      <c r="S235" s="2"/>
      <c r="T235" s="2"/>
      <c r="U235" s="257" t="s">
        <v>124</v>
      </c>
      <c r="V235" s="257"/>
      <c r="W235" s="257"/>
      <c r="X235" s="257"/>
      <c r="Y235" s="2"/>
      <c r="Z235" s="2"/>
      <c r="AA235" s="2" t="s">
        <v>134</v>
      </c>
      <c r="AB235" s="2"/>
      <c r="AC235" s="2"/>
      <c r="AD235" s="2"/>
      <c r="AE235" s="2"/>
      <c r="AF235" s="2" t="s">
        <v>135</v>
      </c>
      <c r="AG235" s="2"/>
      <c r="AH235" s="2"/>
      <c r="AI235" s="2"/>
      <c r="AJ235" s="2"/>
      <c r="AK235" s="257" t="s">
        <v>124</v>
      </c>
      <c r="AL235" s="257"/>
      <c r="AM235" s="257"/>
      <c r="AN235" s="257"/>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74">
        <f>W226</f>
        <v>0</v>
      </c>
      <c r="L236" s="274"/>
      <c r="M236" s="274"/>
      <c r="N236" s="274"/>
      <c r="O236" s="107" t="s">
        <v>138</v>
      </c>
      <c r="P236" s="281">
        <f>U231</f>
        <v>0</v>
      </c>
      <c r="Q236" s="281"/>
      <c r="R236" s="281"/>
      <c r="S236" s="281"/>
      <c r="T236" s="107" t="s">
        <v>132</v>
      </c>
      <c r="U236" s="275">
        <f>ROUNDDOWN(K236+P236,1)</f>
        <v>0</v>
      </c>
      <c r="V236" s="275"/>
      <c r="W236" s="275"/>
      <c r="X236" s="275"/>
      <c r="Y236" s="110"/>
      <c r="Z236" s="110"/>
      <c r="AA236" s="282">
        <f>AM226</f>
        <v>0</v>
      </c>
      <c r="AB236" s="282"/>
      <c r="AC236" s="282"/>
      <c r="AD236" s="282"/>
      <c r="AE236" s="111" t="s">
        <v>138</v>
      </c>
      <c r="AF236" s="283">
        <f>AK231</f>
        <v>0</v>
      </c>
      <c r="AG236" s="283"/>
      <c r="AH236" s="283"/>
      <c r="AI236" s="283"/>
      <c r="AJ236" s="111" t="s">
        <v>132</v>
      </c>
      <c r="AK236" s="275">
        <f>ROUNDDOWN(AA236+AF236,1)</f>
        <v>0</v>
      </c>
      <c r="AL236" s="275"/>
      <c r="AM236" s="275"/>
      <c r="AN236" s="275"/>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3:59" x14ac:dyDescent="0.4">
      <c r="C283" s="3"/>
      <c r="D283" s="3"/>
      <c r="E283" s="3"/>
      <c r="F283" s="3"/>
      <c r="G283" s="3"/>
      <c r="H283" s="3"/>
      <c r="I283" s="3"/>
      <c r="J283" s="3"/>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row>
    <row r="284" spans="3:59" x14ac:dyDescent="0.4">
      <c r="C284" s="3"/>
      <c r="D284" s="3"/>
      <c r="E284" s="3"/>
      <c r="F284" s="3"/>
      <c r="G284" s="3"/>
      <c r="H284" s="3"/>
      <c r="I284" s="3"/>
      <c r="J284" s="3"/>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row>
    <row r="285" spans="3:59" x14ac:dyDescent="0.4">
      <c r="C285" s="11"/>
      <c r="D285" s="11"/>
      <c r="E285" s="11"/>
      <c r="F285" s="11"/>
      <c r="G285" s="11"/>
      <c r="H285" s="11"/>
      <c r="I285" s="11"/>
      <c r="J285" s="11"/>
      <c r="K285" s="3"/>
      <c r="L285" s="3"/>
    </row>
    <row r="286" spans="3:59" x14ac:dyDescent="0.4">
      <c r="C286" s="11"/>
      <c r="D286" s="11"/>
      <c r="E286" s="11"/>
      <c r="F286" s="11"/>
      <c r="G286" s="11"/>
      <c r="H286" s="11"/>
      <c r="I286" s="11"/>
      <c r="J286" s="11"/>
      <c r="K286" s="3"/>
      <c r="L286" s="3"/>
    </row>
    <row r="287" spans="3:59" x14ac:dyDescent="0.4">
      <c r="C287" s="3"/>
      <c r="D287" s="3"/>
      <c r="E287" s="3"/>
      <c r="F287" s="3"/>
      <c r="G287" s="3"/>
      <c r="H287" s="3"/>
      <c r="I287" s="3"/>
      <c r="J287" s="3"/>
    </row>
    <row r="288" spans="3: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K231:N231">
    <cfRule type="expression" dxfId="107" priority="174">
      <formula>INDIRECT(ADDRESS(ROW(),COLUMN()))=TRUNC(INDIRECT(ADDRESS(ROW(),COLUMN())))</formula>
    </cfRule>
  </conditionalFormatting>
  <conditionalFormatting sqref="M222:X226">
    <cfRule type="expression" dxfId="106" priority="176">
      <formula>INDIRECT(ADDRESS(ROW(),COLUMN()))=TRUNC(INDIRECT(ADDRESS(ROW(),COLUMN())))</formula>
    </cfRule>
  </conditionalFormatting>
  <conditionalFormatting sqref="W220:X220 Z220 AO220:BA220 W229:Z229 AO229:BA229">
    <cfRule type="expression" dxfId="105" priority="209">
      <formula>OR(#REF!=$B218,#REF!=$B218)</formula>
    </cfRule>
  </conditionalFormatting>
  <conditionalFormatting sqref="W230:Z230 AO230:BA230">
    <cfRule type="expression" dxfId="104" priority="208">
      <formula>OR(#REF!=$B217,#REF!=$B217)</formula>
    </cfRule>
  </conditionalFormatting>
  <conditionalFormatting sqref="W18:BE18">
    <cfRule type="expression" dxfId="103" priority="170">
      <formula>INDIRECT(ADDRESS(ROW(),COLUMN()))=TRUNC(INDIRECT(ADDRESS(ROW(),COLUMN())))</formula>
    </cfRule>
  </conditionalFormatting>
  <conditionalFormatting sqref="W20:BE20">
    <cfRule type="expression" dxfId="102" priority="171">
      <formula>INDIRECT(ADDRESS(ROW(),COLUMN()))=TRUNC(INDIRECT(ADDRESS(ROW(),COLUMN())))</formula>
    </cfRule>
  </conditionalFormatting>
  <conditionalFormatting sqref="W22:BE22">
    <cfRule type="expression" dxfId="101" priority="169">
      <formula>INDIRECT(ADDRESS(ROW(),COLUMN()))=TRUNC(INDIRECT(ADDRESS(ROW(),COLUMN())))</formula>
    </cfRule>
  </conditionalFormatting>
  <conditionalFormatting sqref="W24:BE24">
    <cfRule type="expression" dxfId="100" priority="168">
      <formula>INDIRECT(ADDRESS(ROW(),COLUMN()))=TRUNC(INDIRECT(ADDRESS(ROW(),COLUMN())))</formula>
    </cfRule>
  </conditionalFormatting>
  <conditionalFormatting sqref="W26:BE26">
    <cfRule type="expression" dxfId="99" priority="167">
      <formula>INDIRECT(ADDRESS(ROW(),COLUMN()))=TRUNC(INDIRECT(ADDRESS(ROW(),COLUMN())))</formula>
    </cfRule>
  </conditionalFormatting>
  <conditionalFormatting sqref="W28:BE28">
    <cfRule type="expression" dxfId="98" priority="166">
      <formula>INDIRECT(ADDRESS(ROW(),COLUMN()))=TRUNC(INDIRECT(ADDRESS(ROW(),COLUMN())))</formula>
    </cfRule>
  </conditionalFormatting>
  <conditionalFormatting sqref="W30:BE30">
    <cfRule type="expression" dxfId="97" priority="165">
      <formula>INDIRECT(ADDRESS(ROW(),COLUMN()))=TRUNC(INDIRECT(ADDRESS(ROW(),COLUMN())))</formula>
    </cfRule>
  </conditionalFormatting>
  <conditionalFormatting sqref="W32:BE32">
    <cfRule type="expression" dxfId="96" priority="164">
      <formula>INDIRECT(ADDRESS(ROW(),COLUMN()))=TRUNC(INDIRECT(ADDRESS(ROW(),COLUMN())))</formula>
    </cfRule>
  </conditionalFormatting>
  <conditionalFormatting sqref="W34:BE34">
    <cfRule type="expression" dxfId="95" priority="163">
      <formula>INDIRECT(ADDRESS(ROW(),COLUMN()))=TRUNC(INDIRECT(ADDRESS(ROW(),COLUMN())))</formula>
    </cfRule>
  </conditionalFormatting>
  <conditionalFormatting sqref="W36:BE36">
    <cfRule type="expression" dxfId="94" priority="162">
      <formula>INDIRECT(ADDRESS(ROW(),COLUMN()))=TRUNC(INDIRECT(ADDRESS(ROW(),COLUMN())))</formula>
    </cfRule>
  </conditionalFormatting>
  <conditionalFormatting sqref="W38:BE38">
    <cfRule type="expression" dxfId="93" priority="161">
      <formula>INDIRECT(ADDRESS(ROW(),COLUMN()))=TRUNC(INDIRECT(ADDRESS(ROW(),COLUMN())))</formula>
    </cfRule>
  </conditionalFormatting>
  <conditionalFormatting sqref="W40:BE40">
    <cfRule type="expression" dxfId="92" priority="160">
      <formula>INDIRECT(ADDRESS(ROW(),COLUMN()))=TRUNC(INDIRECT(ADDRESS(ROW(),COLUMN())))</formula>
    </cfRule>
  </conditionalFormatting>
  <conditionalFormatting sqref="W42:BE42">
    <cfRule type="expression" dxfId="91" priority="159">
      <formula>INDIRECT(ADDRESS(ROW(),COLUMN()))=TRUNC(INDIRECT(ADDRESS(ROW(),COLUMN())))</formula>
    </cfRule>
  </conditionalFormatting>
  <conditionalFormatting sqref="W44:BE44">
    <cfRule type="expression" dxfId="90" priority="158">
      <formula>INDIRECT(ADDRESS(ROW(),COLUMN()))=TRUNC(INDIRECT(ADDRESS(ROW(),COLUMN())))</formula>
    </cfRule>
  </conditionalFormatting>
  <conditionalFormatting sqref="W46:BE46">
    <cfRule type="expression" dxfId="89" priority="157">
      <formula>INDIRECT(ADDRESS(ROW(),COLUMN()))=TRUNC(INDIRECT(ADDRESS(ROW(),COLUMN())))</formula>
    </cfRule>
  </conditionalFormatting>
  <conditionalFormatting sqref="W48:BE48">
    <cfRule type="expression" dxfId="88" priority="156">
      <formula>INDIRECT(ADDRESS(ROW(),COLUMN()))=TRUNC(INDIRECT(ADDRESS(ROW(),COLUMN())))</formula>
    </cfRule>
  </conditionalFormatting>
  <conditionalFormatting sqref="W50:BE50">
    <cfRule type="expression" dxfId="87" priority="155">
      <formula>INDIRECT(ADDRESS(ROW(),COLUMN()))=TRUNC(INDIRECT(ADDRESS(ROW(),COLUMN())))</formula>
    </cfRule>
  </conditionalFormatting>
  <conditionalFormatting sqref="W52:BE52">
    <cfRule type="expression" dxfId="86" priority="154">
      <formula>INDIRECT(ADDRESS(ROW(),COLUMN()))=TRUNC(INDIRECT(ADDRESS(ROW(),COLUMN())))</formula>
    </cfRule>
  </conditionalFormatting>
  <conditionalFormatting sqref="W54:BE54">
    <cfRule type="expression" dxfId="85" priority="153">
      <formula>INDIRECT(ADDRESS(ROW(),COLUMN()))=TRUNC(INDIRECT(ADDRESS(ROW(),COLUMN())))</formula>
    </cfRule>
  </conditionalFormatting>
  <conditionalFormatting sqref="W56:BE56">
    <cfRule type="expression" dxfId="84" priority="152">
      <formula>INDIRECT(ADDRESS(ROW(),COLUMN()))=TRUNC(INDIRECT(ADDRESS(ROW(),COLUMN())))</formula>
    </cfRule>
  </conditionalFormatting>
  <conditionalFormatting sqref="W58:BE58">
    <cfRule type="expression" dxfId="83" priority="151">
      <formula>INDIRECT(ADDRESS(ROW(),COLUMN()))=TRUNC(INDIRECT(ADDRESS(ROW(),COLUMN())))</formula>
    </cfRule>
  </conditionalFormatting>
  <conditionalFormatting sqref="W60:BE60">
    <cfRule type="expression" dxfId="82" priority="150">
      <formula>INDIRECT(ADDRESS(ROW(),COLUMN()))=TRUNC(INDIRECT(ADDRESS(ROW(),COLUMN())))</formula>
    </cfRule>
  </conditionalFormatting>
  <conditionalFormatting sqref="W62:BE62">
    <cfRule type="expression" dxfId="81" priority="149">
      <formula>INDIRECT(ADDRESS(ROW(),COLUMN()))=TRUNC(INDIRECT(ADDRESS(ROW(),COLUMN())))</formula>
    </cfRule>
  </conditionalFormatting>
  <conditionalFormatting sqref="W64:BE64">
    <cfRule type="expression" dxfId="80" priority="148">
      <formula>INDIRECT(ADDRESS(ROW(),COLUMN()))=TRUNC(INDIRECT(ADDRESS(ROW(),COLUMN())))</formula>
    </cfRule>
  </conditionalFormatting>
  <conditionalFormatting sqref="W66:BE66">
    <cfRule type="expression" dxfId="79" priority="147">
      <formula>INDIRECT(ADDRESS(ROW(),COLUMN()))=TRUNC(INDIRECT(ADDRESS(ROW(),COLUMN())))</formula>
    </cfRule>
  </conditionalFormatting>
  <conditionalFormatting sqref="W68:BE68">
    <cfRule type="expression" dxfId="78" priority="146">
      <formula>INDIRECT(ADDRESS(ROW(),COLUMN()))=TRUNC(INDIRECT(ADDRESS(ROW(),COLUMN())))</formula>
    </cfRule>
  </conditionalFormatting>
  <conditionalFormatting sqref="W70:BE70">
    <cfRule type="expression" dxfId="77" priority="145">
      <formula>INDIRECT(ADDRESS(ROW(),COLUMN()))=TRUNC(INDIRECT(ADDRESS(ROW(),COLUMN())))</formula>
    </cfRule>
  </conditionalFormatting>
  <conditionalFormatting sqref="W72:BE72">
    <cfRule type="expression" dxfId="76" priority="144">
      <formula>INDIRECT(ADDRESS(ROW(),COLUMN()))=TRUNC(INDIRECT(ADDRESS(ROW(),COLUMN())))</formula>
    </cfRule>
  </conditionalFormatting>
  <conditionalFormatting sqref="W74:BE74">
    <cfRule type="expression" dxfId="75" priority="143">
      <formula>INDIRECT(ADDRESS(ROW(),COLUMN()))=TRUNC(INDIRECT(ADDRESS(ROW(),COLUMN())))</formula>
    </cfRule>
  </conditionalFormatting>
  <conditionalFormatting sqref="W76:BE76">
    <cfRule type="expression" dxfId="74" priority="141">
      <formula>INDIRECT(ADDRESS(ROW(),COLUMN()))=TRUNC(INDIRECT(ADDRESS(ROW(),COLUMN())))</formula>
    </cfRule>
  </conditionalFormatting>
  <conditionalFormatting sqref="W78:BE78">
    <cfRule type="expression" dxfId="73" priority="139">
      <formula>INDIRECT(ADDRESS(ROW(),COLUMN()))=TRUNC(INDIRECT(ADDRESS(ROW(),COLUMN())))</formula>
    </cfRule>
  </conditionalFormatting>
  <conditionalFormatting sqref="W80:BE80">
    <cfRule type="expression" dxfId="72" priority="137">
      <formula>INDIRECT(ADDRESS(ROW(),COLUMN()))=TRUNC(INDIRECT(ADDRESS(ROW(),COLUMN())))</formula>
    </cfRule>
  </conditionalFormatting>
  <conditionalFormatting sqref="W82:BE82">
    <cfRule type="expression" dxfId="71" priority="135">
      <formula>INDIRECT(ADDRESS(ROW(),COLUMN()))=TRUNC(INDIRECT(ADDRESS(ROW(),COLUMN())))</formula>
    </cfRule>
  </conditionalFormatting>
  <conditionalFormatting sqref="W84:BE84">
    <cfRule type="expression" dxfId="70" priority="133">
      <formula>INDIRECT(ADDRESS(ROW(),COLUMN()))=TRUNC(INDIRECT(ADDRESS(ROW(),COLUMN())))</formula>
    </cfRule>
  </conditionalFormatting>
  <conditionalFormatting sqref="W86:BE86">
    <cfRule type="expression" dxfId="69" priority="131">
      <formula>INDIRECT(ADDRESS(ROW(),COLUMN()))=TRUNC(INDIRECT(ADDRESS(ROW(),COLUMN())))</formula>
    </cfRule>
  </conditionalFormatting>
  <conditionalFormatting sqref="W88:BE88">
    <cfRule type="expression" dxfId="68" priority="129">
      <formula>INDIRECT(ADDRESS(ROW(),COLUMN()))=TRUNC(INDIRECT(ADDRESS(ROW(),COLUMN())))</formula>
    </cfRule>
  </conditionalFormatting>
  <conditionalFormatting sqref="W90:BE90">
    <cfRule type="expression" dxfId="67" priority="127">
      <formula>INDIRECT(ADDRESS(ROW(),COLUMN()))=TRUNC(INDIRECT(ADDRESS(ROW(),COLUMN())))</formula>
    </cfRule>
  </conditionalFormatting>
  <conditionalFormatting sqref="W92:BE92">
    <cfRule type="expression" dxfId="66" priority="125">
      <formula>INDIRECT(ADDRESS(ROW(),COLUMN()))=TRUNC(INDIRECT(ADDRESS(ROW(),COLUMN())))</formula>
    </cfRule>
  </conditionalFormatting>
  <conditionalFormatting sqref="W94:BE94">
    <cfRule type="expression" dxfId="65" priority="123">
      <formula>INDIRECT(ADDRESS(ROW(),COLUMN()))=TRUNC(INDIRECT(ADDRESS(ROW(),COLUMN())))</formula>
    </cfRule>
  </conditionalFormatting>
  <conditionalFormatting sqref="W96:BE96">
    <cfRule type="expression" dxfId="64" priority="121">
      <formula>INDIRECT(ADDRESS(ROW(),COLUMN()))=TRUNC(INDIRECT(ADDRESS(ROW(),COLUMN())))</formula>
    </cfRule>
  </conditionalFormatting>
  <conditionalFormatting sqref="W98:BE98">
    <cfRule type="expression" dxfId="63" priority="119">
      <formula>INDIRECT(ADDRESS(ROW(),COLUMN()))=TRUNC(INDIRECT(ADDRESS(ROW(),COLUMN())))</formula>
    </cfRule>
  </conditionalFormatting>
  <conditionalFormatting sqref="W100:BE100">
    <cfRule type="expression" dxfId="62" priority="117">
      <formula>INDIRECT(ADDRESS(ROW(),COLUMN()))=TRUNC(INDIRECT(ADDRESS(ROW(),COLUMN())))</formula>
    </cfRule>
  </conditionalFormatting>
  <conditionalFormatting sqref="W102:BE102">
    <cfRule type="expression" dxfId="61" priority="115">
      <formula>INDIRECT(ADDRESS(ROW(),COLUMN()))=TRUNC(INDIRECT(ADDRESS(ROW(),COLUMN())))</formula>
    </cfRule>
  </conditionalFormatting>
  <conditionalFormatting sqref="W104:BE104">
    <cfRule type="expression" dxfId="60" priority="113">
      <formula>INDIRECT(ADDRESS(ROW(),COLUMN()))=TRUNC(INDIRECT(ADDRESS(ROW(),COLUMN())))</formula>
    </cfRule>
  </conditionalFormatting>
  <conditionalFormatting sqref="W106:BE106">
    <cfRule type="expression" dxfId="59" priority="111">
      <formula>INDIRECT(ADDRESS(ROW(),COLUMN()))=TRUNC(INDIRECT(ADDRESS(ROW(),COLUMN())))</formula>
    </cfRule>
  </conditionalFormatting>
  <conditionalFormatting sqref="W108:BE108">
    <cfRule type="expression" dxfId="58" priority="109">
      <formula>INDIRECT(ADDRESS(ROW(),COLUMN()))=TRUNC(INDIRECT(ADDRESS(ROW(),COLUMN())))</formula>
    </cfRule>
  </conditionalFormatting>
  <conditionalFormatting sqref="W110:BE110">
    <cfRule type="expression" dxfId="57" priority="107">
      <formula>INDIRECT(ADDRESS(ROW(),COLUMN()))=TRUNC(INDIRECT(ADDRESS(ROW(),COLUMN())))</formula>
    </cfRule>
  </conditionalFormatting>
  <conditionalFormatting sqref="W112:BE112">
    <cfRule type="expression" dxfId="56" priority="105">
      <formula>INDIRECT(ADDRESS(ROW(),COLUMN()))=TRUNC(INDIRECT(ADDRESS(ROW(),COLUMN())))</formula>
    </cfRule>
  </conditionalFormatting>
  <conditionalFormatting sqref="W114:BE114">
    <cfRule type="expression" dxfId="55" priority="103">
      <formula>INDIRECT(ADDRESS(ROW(),COLUMN()))=TRUNC(INDIRECT(ADDRESS(ROW(),COLUMN())))</formula>
    </cfRule>
  </conditionalFormatting>
  <conditionalFormatting sqref="W116:BE116">
    <cfRule type="expression" dxfId="54" priority="101">
      <formula>INDIRECT(ADDRESS(ROW(),COLUMN()))=TRUNC(INDIRECT(ADDRESS(ROW(),COLUMN())))</formula>
    </cfRule>
  </conditionalFormatting>
  <conditionalFormatting sqref="W118:BE118">
    <cfRule type="expression" dxfId="53" priority="99">
      <formula>INDIRECT(ADDRESS(ROW(),COLUMN()))=TRUNC(INDIRECT(ADDRESS(ROW(),COLUMN())))</formula>
    </cfRule>
  </conditionalFormatting>
  <conditionalFormatting sqref="W120:BE120">
    <cfRule type="expression" dxfId="52" priority="97">
      <formula>INDIRECT(ADDRESS(ROW(),COLUMN()))=TRUNC(INDIRECT(ADDRESS(ROW(),COLUMN())))</formula>
    </cfRule>
  </conditionalFormatting>
  <conditionalFormatting sqref="W122:BE122">
    <cfRule type="expression" dxfId="51" priority="95">
      <formula>INDIRECT(ADDRESS(ROW(),COLUMN()))=TRUNC(INDIRECT(ADDRESS(ROW(),COLUMN())))</formula>
    </cfRule>
  </conditionalFormatting>
  <conditionalFormatting sqref="W124:BE124">
    <cfRule type="expression" dxfId="50" priority="93">
      <formula>INDIRECT(ADDRESS(ROW(),COLUMN()))=TRUNC(INDIRECT(ADDRESS(ROW(),COLUMN())))</formula>
    </cfRule>
  </conditionalFormatting>
  <conditionalFormatting sqref="W126:BE126">
    <cfRule type="expression" dxfId="49" priority="91">
      <formula>INDIRECT(ADDRESS(ROW(),COLUMN()))=TRUNC(INDIRECT(ADDRESS(ROW(),COLUMN())))</formula>
    </cfRule>
  </conditionalFormatting>
  <conditionalFormatting sqref="W128:BE128">
    <cfRule type="expression" dxfId="48" priority="89">
      <formula>INDIRECT(ADDRESS(ROW(),COLUMN()))=TRUNC(INDIRECT(ADDRESS(ROW(),COLUMN())))</formula>
    </cfRule>
  </conditionalFormatting>
  <conditionalFormatting sqref="W130:BE130">
    <cfRule type="expression" dxfId="47" priority="87">
      <formula>INDIRECT(ADDRESS(ROW(),COLUMN()))=TRUNC(INDIRECT(ADDRESS(ROW(),COLUMN())))</formula>
    </cfRule>
  </conditionalFormatting>
  <conditionalFormatting sqref="W132:BE132">
    <cfRule type="expression" dxfId="46" priority="85">
      <formula>INDIRECT(ADDRESS(ROW(),COLUMN()))=TRUNC(INDIRECT(ADDRESS(ROW(),COLUMN())))</formula>
    </cfRule>
  </conditionalFormatting>
  <conditionalFormatting sqref="W134:BE134">
    <cfRule type="expression" dxfId="45" priority="83">
      <formula>INDIRECT(ADDRESS(ROW(),COLUMN()))=TRUNC(INDIRECT(ADDRESS(ROW(),COLUMN())))</formula>
    </cfRule>
  </conditionalFormatting>
  <conditionalFormatting sqref="W136:BE136">
    <cfRule type="expression" dxfId="44" priority="81">
      <formula>INDIRECT(ADDRESS(ROW(),COLUMN()))=TRUNC(INDIRECT(ADDRESS(ROW(),COLUMN())))</formula>
    </cfRule>
  </conditionalFormatting>
  <conditionalFormatting sqref="W138:BE138">
    <cfRule type="expression" dxfId="43" priority="79">
      <formula>INDIRECT(ADDRESS(ROW(),COLUMN()))=TRUNC(INDIRECT(ADDRESS(ROW(),COLUMN())))</formula>
    </cfRule>
  </conditionalFormatting>
  <conditionalFormatting sqref="W140:BE140">
    <cfRule type="expression" dxfId="42" priority="77">
      <formula>INDIRECT(ADDRESS(ROW(),COLUMN()))=TRUNC(INDIRECT(ADDRESS(ROW(),COLUMN())))</formula>
    </cfRule>
  </conditionalFormatting>
  <conditionalFormatting sqref="W142:BE142">
    <cfRule type="expression" dxfId="41" priority="75">
      <formula>INDIRECT(ADDRESS(ROW(),COLUMN()))=TRUNC(INDIRECT(ADDRESS(ROW(),COLUMN())))</formula>
    </cfRule>
  </conditionalFormatting>
  <conditionalFormatting sqref="W144:BE144">
    <cfRule type="expression" dxfId="40" priority="73">
      <formula>INDIRECT(ADDRESS(ROW(),COLUMN()))=TRUNC(INDIRECT(ADDRESS(ROW(),COLUMN())))</formula>
    </cfRule>
  </conditionalFormatting>
  <conditionalFormatting sqref="W146:BE146">
    <cfRule type="expression" dxfId="39" priority="71">
      <formula>INDIRECT(ADDRESS(ROW(),COLUMN()))=TRUNC(INDIRECT(ADDRESS(ROW(),COLUMN())))</formula>
    </cfRule>
  </conditionalFormatting>
  <conditionalFormatting sqref="W148:BE148">
    <cfRule type="expression" dxfId="38" priority="69">
      <formula>INDIRECT(ADDRESS(ROW(),COLUMN()))=TRUNC(INDIRECT(ADDRESS(ROW(),COLUMN())))</formula>
    </cfRule>
  </conditionalFormatting>
  <conditionalFormatting sqref="W150:BE150">
    <cfRule type="expression" dxfId="37" priority="67">
      <formula>INDIRECT(ADDRESS(ROW(),COLUMN()))=TRUNC(INDIRECT(ADDRESS(ROW(),COLUMN())))</formula>
    </cfRule>
  </conditionalFormatting>
  <conditionalFormatting sqref="W152:BE152">
    <cfRule type="expression" dxfId="36" priority="65">
      <formula>INDIRECT(ADDRESS(ROW(),COLUMN()))=TRUNC(INDIRECT(ADDRESS(ROW(),COLUMN())))</formula>
    </cfRule>
  </conditionalFormatting>
  <conditionalFormatting sqref="W154:BE154">
    <cfRule type="expression" dxfId="35" priority="63">
      <formula>INDIRECT(ADDRESS(ROW(),COLUMN()))=TRUNC(INDIRECT(ADDRESS(ROW(),COLUMN())))</formula>
    </cfRule>
  </conditionalFormatting>
  <conditionalFormatting sqref="W156:BE156">
    <cfRule type="expression" dxfId="34" priority="61">
      <formula>INDIRECT(ADDRESS(ROW(),COLUMN()))=TRUNC(INDIRECT(ADDRESS(ROW(),COLUMN())))</formula>
    </cfRule>
  </conditionalFormatting>
  <conditionalFormatting sqref="W158:BE158">
    <cfRule type="expression" dxfId="33" priority="59">
      <formula>INDIRECT(ADDRESS(ROW(),COLUMN()))=TRUNC(INDIRECT(ADDRESS(ROW(),COLUMN())))</formula>
    </cfRule>
  </conditionalFormatting>
  <conditionalFormatting sqref="W160:BE160">
    <cfRule type="expression" dxfId="32" priority="57">
      <formula>INDIRECT(ADDRESS(ROW(),COLUMN()))=TRUNC(INDIRECT(ADDRESS(ROW(),COLUMN())))</formula>
    </cfRule>
  </conditionalFormatting>
  <conditionalFormatting sqref="W162:BE162">
    <cfRule type="expression" dxfId="31" priority="55">
      <formula>INDIRECT(ADDRESS(ROW(),COLUMN()))=TRUNC(INDIRECT(ADDRESS(ROW(),COLUMN())))</formula>
    </cfRule>
  </conditionalFormatting>
  <conditionalFormatting sqref="W164:BE164">
    <cfRule type="expression" dxfId="30" priority="53">
      <formula>INDIRECT(ADDRESS(ROW(),COLUMN()))=TRUNC(INDIRECT(ADDRESS(ROW(),COLUMN())))</formula>
    </cfRule>
  </conditionalFormatting>
  <conditionalFormatting sqref="W166:BE166">
    <cfRule type="expression" dxfId="29" priority="51">
      <formula>INDIRECT(ADDRESS(ROW(),COLUMN()))=TRUNC(INDIRECT(ADDRESS(ROW(),COLUMN())))</formula>
    </cfRule>
  </conditionalFormatting>
  <conditionalFormatting sqref="W168:BE168">
    <cfRule type="expression" dxfId="28" priority="49">
      <formula>INDIRECT(ADDRESS(ROW(),COLUMN()))=TRUNC(INDIRECT(ADDRESS(ROW(),COLUMN())))</formula>
    </cfRule>
  </conditionalFormatting>
  <conditionalFormatting sqref="W170:BE170">
    <cfRule type="expression" dxfId="27" priority="47">
      <formula>INDIRECT(ADDRESS(ROW(),COLUMN()))=TRUNC(INDIRECT(ADDRESS(ROW(),COLUMN())))</formula>
    </cfRule>
  </conditionalFormatting>
  <conditionalFormatting sqref="W172:BE172">
    <cfRule type="expression" dxfId="26" priority="45">
      <formula>INDIRECT(ADDRESS(ROW(),COLUMN()))=TRUNC(INDIRECT(ADDRESS(ROW(),COLUMN())))</formula>
    </cfRule>
  </conditionalFormatting>
  <conditionalFormatting sqref="W174:BE174">
    <cfRule type="expression" dxfId="25" priority="43">
      <formula>INDIRECT(ADDRESS(ROW(),COLUMN()))=TRUNC(INDIRECT(ADDRESS(ROW(),COLUMN())))</formula>
    </cfRule>
  </conditionalFormatting>
  <conditionalFormatting sqref="W176:BE176">
    <cfRule type="expression" dxfId="24" priority="41">
      <formula>INDIRECT(ADDRESS(ROW(),COLUMN()))=TRUNC(INDIRECT(ADDRESS(ROW(),COLUMN())))</formula>
    </cfRule>
  </conditionalFormatting>
  <conditionalFormatting sqref="W178:BE178">
    <cfRule type="expression" dxfId="23" priority="39">
      <formula>INDIRECT(ADDRESS(ROW(),COLUMN()))=TRUNC(INDIRECT(ADDRESS(ROW(),COLUMN())))</formula>
    </cfRule>
  </conditionalFormatting>
  <conditionalFormatting sqref="W180:BE180">
    <cfRule type="expression" dxfId="22" priority="37">
      <formula>INDIRECT(ADDRESS(ROW(),COLUMN()))=TRUNC(INDIRECT(ADDRESS(ROW(),COLUMN())))</formula>
    </cfRule>
  </conditionalFormatting>
  <conditionalFormatting sqref="W182:BE182">
    <cfRule type="expression" dxfId="21" priority="35">
      <formula>INDIRECT(ADDRESS(ROW(),COLUMN()))=TRUNC(INDIRECT(ADDRESS(ROW(),COLUMN())))</formula>
    </cfRule>
  </conditionalFormatting>
  <conditionalFormatting sqref="W184:BE184">
    <cfRule type="expression" dxfId="20" priority="33">
      <formula>INDIRECT(ADDRESS(ROW(),COLUMN()))=TRUNC(INDIRECT(ADDRESS(ROW(),COLUMN())))</formula>
    </cfRule>
  </conditionalFormatting>
  <conditionalFormatting sqref="W186:BE186">
    <cfRule type="expression" dxfId="19" priority="31">
      <formula>INDIRECT(ADDRESS(ROW(),COLUMN()))=TRUNC(INDIRECT(ADDRESS(ROW(),COLUMN())))</formula>
    </cfRule>
  </conditionalFormatting>
  <conditionalFormatting sqref="W188:BE188">
    <cfRule type="expression" dxfId="18" priority="29">
      <formula>INDIRECT(ADDRESS(ROW(),COLUMN()))=TRUNC(INDIRECT(ADDRESS(ROW(),COLUMN())))</formula>
    </cfRule>
  </conditionalFormatting>
  <conditionalFormatting sqref="W190:BE190">
    <cfRule type="expression" dxfId="17" priority="27">
      <formula>INDIRECT(ADDRESS(ROW(),COLUMN()))=TRUNC(INDIRECT(ADDRESS(ROW(),COLUMN())))</formula>
    </cfRule>
  </conditionalFormatting>
  <conditionalFormatting sqref="W192:BE192">
    <cfRule type="expression" dxfId="16" priority="25">
      <formula>INDIRECT(ADDRESS(ROW(),COLUMN()))=TRUNC(INDIRECT(ADDRESS(ROW(),COLUMN())))</formula>
    </cfRule>
  </conditionalFormatting>
  <conditionalFormatting sqref="W194:BE194">
    <cfRule type="expression" dxfId="15" priority="23">
      <formula>INDIRECT(ADDRESS(ROW(),COLUMN()))=TRUNC(INDIRECT(ADDRESS(ROW(),COLUMN())))</formula>
    </cfRule>
  </conditionalFormatting>
  <conditionalFormatting sqref="W196:BE196">
    <cfRule type="expression" dxfId="14" priority="21">
      <formula>INDIRECT(ADDRESS(ROW(),COLUMN()))=TRUNC(INDIRECT(ADDRESS(ROW(),COLUMN())))</formula>
    </cfRule>
  </conditionalFormatting>
  <conditionalFormatting sqref="W198:BE198">
    <cfRule type="expression" dxfId="13" priority="19">
      <formula>INDIRECT(ADDRESS(ROW(),COLUMN()))=TRUNC(INDIRECT(ADDRESS(ROW(),COLUMN())))</formula>
    </cfRule>
  </conditionalFormatting>
  <conditionalFormatting sqref="W200:BE200">
    <cfRule type="expression" dxfId="12" priority="17">
      <formula>INDIRECT(ADDRESS(ROW(),COLUMN()))=TRUNC(INDIRECT(ADDRESS(ROW(),COLUMN())))</formula>
    </cfRule>
  </conditionalFormatting>
  <conditionalFormatting sqref="W202:BE202">
    <cfRule type="expression" dxfId="11" priority="15">
      <formula>INDIRECT(ADDRESS(ROW(),COLUMN()))=TRUNC(INDIRECT(ADDRESS(ROW(),COLUMN())))</formula>
    </cfRule>
  </conditionalFormatting>
  <conditionalFormatting sqref="W204:BE204">
    <cfRule type="expression" dxfId="10" priority="13">
      <formula>INDIRECT(ADDRESS(ROW(),COLUMN()))=TRUNC(INDIRECT(ADDRESS(ROW(),COLUMN())))</formula>
    </cfRule>
  </conditionalFormatting>
  <conditionalFormatting sqref="W206:BE206">
    <cfRule type="expression" dxfId="9" priority="11">
      <formula>INDIRECT(ADDRESS(ROW(),COLUMN()))=TRUNC(INDIRECT(ADDRESS(ROW(),COLUMN())))</formula>
    </cfRule>
  </conditionalFormatting>
  <conditionalFormatting sqref="W208:BE208">
    <cfRule type="expression" dxfId="8" priority="9">
      <formula>INDIRECT(ADDRESS(ROW(),COLUMN()))=TRUNC(INDIRECT(ADDRESS(ROW(),COLUMN())))</formula>
    </cfRule>
  </conditionalFormatting>
  <conditionalFormatting sqref="W210:BE210">
    <cfRule type="expression" dxfId="7" priority="7">
      <formula>INDIRECT(ADDRESS(ROW(),COLUMN()))=TRUNC(INDIRECT(ADDRESS(ROW(),COLUMN())))</formula>
    </cfRule>
  </conditionalFormatting>
  <conditionalFormatting sqref="W212:BE212">
    <cfRule type="expression" dxfId="6" priority="5">
      <formula>INDIRECT(ADDRESS(ROW(),COLUMN()))=TRUNC(INDIRECT(ADDRESS(ROW(),COLUMN())))</formula>
    </cfRule>
  </conditionalFormatting>
  <conditionalFormatting sqref="W214:BE214">
    <cfRule type="expression" dxfId="5" priority="3">
      <formula>INDIRECT(ADDRESS(ROW(),COLUMN()))=TRUNC(INDIRECT(ADDRESS(ROW(),COLUMN())))</formula>
    </cfRule>
  </conditionalFormatting>
  <conditionalFormatting sqref="W216:BE216">
    <cfRule type="expression" dxfId="4" priority="1">
      <formula>INDIRECT(ADDRESS(ROW(),COLUMN()))=TRUNC(INDIRECT(ADDRESS(ROW(),COLUMN())))</formula>
    </cfRule>
  </conditionalFormatting>
  <conditionalFormatting sqref="AA231:AD231">
    <cfRule type="expression" dxfId="3" priority="173">
      <formula>INDIRECT(ADDRESS(ROW(),COLUMN()))=TRUNC(INDIRECT(ADDRESS(ROW(),COLUMN())))</formula>
    </cfRule>
  </conditionalFormatting>
  <conditionalFormatting sqref="AC222:AN226">
    <cfRule type="expression" dxfId="2" priority="172">
      <formula>INDIRECT(ADDRESS(ROW(),COLUMN()))=TRUNC(INDIRECT(ADDRESS(ROW(),COLUMN())))</formula>
    </cfRule>
  </conditionalFormatting>
  <conditionalFormatting sqref="AM220:AN220 AM229:AN229">
    <cfRule type="expression" dxfId="1" priority="207">
      <formula>OR(#REF!=$B218,#REF!=$B218)</formula>
    </cfRule>
  </conditionalFormatting>
  <conditionalFormatting sqref="AM230:AN230">
    <cfRule type="expression" dxfId="0" priority="206">
      <formula>OR(#REF!=$B217,#REF!=$B217)</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66" customWidth="1"/>
    <col min="2" max="2" width="5.625" style="65" customWidth="1"/>
    <col min="3" max="3" width="10.625" style="65" customWidth="1"/>
    <col min="4" max="4" width="10.625" style="65" hidden="1" customWidth="1"/>
    <col min="5" max="5" width="3.375" style="65" bestFit="1" customWidth="1"/>
    <col min="6" max="6" width="15.625" style="66" customWidth="1"/>
    <col min="7" max="7" width="3.375" style="66" bestFit="1" customWidth="1"/>
    <col min="8" max="8" width="15.625" style="66" customWidth="1"/>
    <col min="9" max="9" width="3.375" style="66" bestFit="1" customWidth="1"/>
    <col min="10" max="10" width="15.625" style="65" customWidth="1"/>
    <col min="11" max="11" width="3.375" style="66" bestFit="1" customWidth="1"/>
    <col min="12" max="12" width="15.625" style="66" customWidth="1"/>
    <col min="13" max="13" width="3.375" style="66" customWidth="1"/>
    <col min="14" max="14" width="50.625" style="66" customWidth="1"/>
    <col min="15" max="16384" width="9" style="66"/>
  </cols>
  <sheetData>
    <row r="1" spans="2:14" x14ac:dyDescent="0.4">
      <c r="B1" s="64" t="s">
        <v>32</v>
      </c>
    </row>
    <row r="2" spans="2:14" x14ac:dyDescent="0.4">
      <c r="B2" s="67" t="s">
        <v>33</v>
      </c>
      <c r="F2" s="68"/>
      <c r="J2" s="69"/>
    </row>
    <row r="3" spans="2:14" x14ac:dyDescent="0.4">
      <c r="B3" s="68" t="s">
        <v>177</v>
      </c>
      <c r="F3" s="69" t="s">
        <v>178</v>
      </c>
      <c r="J3" s="69"/>
    </row>
    <row r="4" spans="2:14" x14ac:dyDescent="0.4">
      <c r="B4" s="67"/>
      <c r="F4" s="312" t="s">
        <v>34</v>
      </c>
      <c r="G4" s="312"/>
      <c r="H4" s="312"/>
      <c r="I4" s="312"/>
      <c r="J4" s="312"/>
      <c r="K4" s="312"/>
      <c r="L4" s="312"/>
      <c r="N4" s="312" t="s">
        <v>185</v>
      </c>
    </row>
    <row r="5" spans="2:14" x14ac:dyDescent="0.4">
      <c r="B5" s="65" t="s">
        <v>20</v>
      </c>
      <c r="C5" s="65" t="s">
        <v>4</v>
      </c>
      <c r="F5" s="65" t="s">
        <v>186</v>
      </c>
      <c r="G5" s="65"/>
      <c r="H5" s="65" t="s">
        <v>187</v>
      </c>
      <c r="J5" s="65" t="s">
        <v>35</v>
      </c>
      <c r="L5" s="65" t="s">
        <v>34</v>
      </c>
      <c r="N5" s="312"/>
    </row>
    <row r="6" spans="2:14" x14ac:dyDescent="0.4">
      <c r="B6" s="70">
        <v>1</v>
      </c>
      <c r="C6" s="71" t="s">
        <v>38</v>
      </c>
      <c r="D6" s="72" t="str">
        <f>C6</f>
        <v>a</v>
      </c>
      <c r="E6" s="70" t="s">
        <v>16</v>
      </c>
      <c r="F6" s="73">
        <v>0.29166666666666669</v>
      </c>
      <c r="G6" s="70" t="s">
        <v>17</v>
      </c>
      <c r="H6" s="73">
        <v>0.66666666666666663</v>
      </c>
      <c r="I6" s="74" t="s">
        <v>37</v>
      </c>
      <c r="J6" s="73">
        <v>4.1666666666666664E-2</v>
      </c>
      <c r="K6" s="75" t="s">
        <v>2</v>
      </c>
      <c r="L6" s="76">
        <f>IF(OR(F6="",H6=""),"",(H6+IF(F6&gt;H6,1,0)-F6-J6)*24)</f>
        <v>7.9999999999999982</v>
      </c>
      <c r="N6" s="77"/>
    </row>
    <row r="7" spans="2:14" x14ac:dyDescent="0.4">
      <c r="B7" s="70">
        <v>2</v>
      </c>
      <c r="C7" s="71" t="s">
        <v>39</v>
      </c>
      <c r="D7" s="72" t="str">
        <f t="shared" ref="D7:D38" si="0">C7</f>
        <v>b</v>
      </c>
      <c r="E7" s="70" t="s">
        <v>16</v>
      </c>
      <c r="F7" s="73">
        <v>0.375</v>
      </c>
      <c r="G7" s="70" t="s">
        <v>17</v>
      </c>
      <c r="H7" s="73">
        <v>0.75</v>
      </c>
      <c r="I7" s="74" t="s">
        <v>37</v>
      </c>
      <c r="J7" s="73">
        <v>4.1666666666666664E-2</v>
      </c>
      <c r="K7" s="75" t="s">
        <v>2</v>
      </c>
      <c r="L7" s="76">
        <f>IF(OR(F7="",H7=""),"",(H7+IF(F7&gt;H7,1,0)-F7-J7)*24)</f>
        <v>8</v>
      </c>
      <c r="N7" s="77"/>
    </row>
    <row r="8" spans="2:14" x14ac:dyDescent="0.4">
      <c r="B8" s="70">
        <v>3</v>
      </c>
      <c r="C8" s="71" t="s">
        <v>40</v>
      </c>
      <c r="D8" s="72" t="str">
        <f t="shared" si="0"/>
        <v>c</v>
      </c>
      <c r="E8" s="70" t="s">
        <v>16</v>
      </c>
      <c r="F8" s="73">
        <v>0.41666666666666669</v>
      </c>
      <c r="G8" s="70" t="s">
        <v>17</v>
      </c>
      <c r="H8" s="73">
        <v>0.79166666666666663</v>
      </c>
      <c r="I8" s="74" t="s">
        <v>37</v>
      </c>
      <c r="J8" s="73">
        <v>4.1666666666666664E-2</v>
      </c>
      <c r="K8" s="75" t="s">
        <v>2</v>
      </c>
      <c r="L8" s="76">
        <f>IF(OR(F8="",H8=""),"",(H8+IF(F8&gt;H8,1,0)-F8-J8)*24)</f>
        <v>7.9999999999999982</v>
      </c>
      <c r="N8" s="77"/>
    </row>
    <row r="9" spans="2:14" x14ac:dyDescent="0.4">
      <c r="B9" s="70">
        <v>4</v>
      </c>
      <c r="C9" s="71" t="s">
        <v>41</v>
      </c>
      <c r="D9" s="72" t="str">
        <f t="shared" si="0"/>
        <v>d</v>
      </c>
      <c r="E9" s="70" t="s">
        <v>16</v>
      </c>
      <c r="F9" s="73">
        <v>0.5</v>
      </c>
      <c r="G9" s="70" t="s">
        <v>17</v>
      </c>
      <c r="H9" s="73">
        <v>0.875</v>
      </c>
      <c r="I9" s="74" t="s">
        <v>37</v>
      </c>
      <c r="J9" s="73">
        <v>4.1666666666666664E-2</v>
      </c>
      <c r="K9" s="75" t="s">
        <v>2</v>
      </c>
      <c r="L9" s="76">
        <f>IF(OR(F9="",H9=""),"",(H9+IF(F9&gt;H9,1,0)-F9-J9)*24)</f>
        <v>8</v>
      </c>
      <c r="N9" s="77"/>
    </row>
    <row r="10" spans="2:14" x14ac:dyDescent="0.4">
      <c r="B10" s="70">
        <v>5</v>
      </c>
      <c r="C10" s="71" t="s">
        <v>42</v>
      </c>
      <c r="D10" s="72" t="str">
        <f t="shared" si="0"/>
        <v>e</v>
      </c>
      <c r="E10" s="70" t="s">
        <v>16</v>
      </c>
      <c r="F10" s="73">
        <v>0.375</v>
      </c>
      <c r="G10" s="70" t="s">
        <v>17</v>
      </c>
      <c r="H10" s="73">
        <v>0.54166666666666663</v>
      </c>
      <c r="I10" s="74" t="s">
        <v>37</v>
      </c>
      <c r="J10" s="73">
        <v>0</v>
      </c>
      <c r="K10" s="75" t="s">
        <v>2</v>
      </c>
      <c r="L10" s="76">
        <f t="shared" ref="L10:L22" si="1">IF(OR(F10="",H10=""),"",(H10+IF(F10&gt;H10,1,0)-F10-J10)*24)</f>
        <v>3.9999999999999991</v>
      </c>
      <c r="N10" s="77"/>
    </row>
    <row r="11" spans="2:14" x14ac:dyDescent="0.4">
      <c r="B11" s="70">
        <v>6</v>
      </c>
      <c r="C11" s="71" t="s">
        <v>43</v>
      </c>
      <c r="D11" s="72" t="str">
        <f t="shared" si="0"/>
        <v>f</v>
      </c>
      <c r="E11" s="70" t="s">
        <v>16</v>
      </c>
      <c r="F11" s="73">
        <v>0.54166666666666663</v>
      </c>
      <c r="G11" s="70" t="s">
        <v>17</v>
      </c>
      <c r="H11" s="73">
        <v>0.77083333333333337</v>
      </c>
      <c r="I11" s="74" t="s">
        <v>37</v>
      </c>
      <c r="J11" s="73">
        <v>0</v>
      </c>
      <c r="K11" s="75" t="s">
        <v>2</v>
      </c>
      <c r="L11" s="76">
        <f>IF(OR(F11="",H11=""),"",(H11+IF(F11&gt;H11,1,0)-F11-J11)*24)</f>
        <v>5.5000000000000018</v>
      </c>
      <c r="N11" s="77"/>
    </row>
    <row r="12" spans="2:14" x14ac:dyDescent="0.4">
      <c r="B12" s="70">
        <v>7</v>
      </c>
      <c r="C12" s="71" t="s">
        <v>44</v>
      </c>
      <c r="D12" s="72" t="str">
        <f t="shared" si="0"/>
        <v>g</v>
      </c>
      <c r="E12" s="70" t="s">
        <v>16</v>
      </c>
      <c r="F12" s="73">
        <v>0.58333333333333337</v>
      </c>
      <c r="G12" s="70" t="s">
        <v>17</v>
      </c>
      <c r="H12" s="73">
        <v>0.83333333333333337</v>
      </c>
      <c r="I12" s="74" t="s">
        <v>37</v>
      </c>
      <c r="J12" s="73">
        <v>0</v>
      </c>
      <c r="K12" s="75" t="s">
        <v>2</v>
      </c>
      <c r="L12" s="76">
        <f t="shared" si="1"/>
        <v>6</v>
      </c>
      <c r="N12" s="77"/>
    </row>
    <row r="13" spans="2:14" x14ac:dyDescent="0.4">
      <c r="B13" s="70">
        <v>8</v>
      </c>
      <c r="C13" s="71" t="s">
        <v>45</v>
      </c>
      <c r="D13" s="72" t="str">
        <f t="shared" si="0"/>
        <v>h</v>
      </c>
      <c r="E13" s="70" t="s">
        <v>16</v>
      </c>
      <c r="F13" s="73">
        <v>0.66666666666666663</v>
      </c>
      <c r="G13" s="70" t="s">
        <v>17</v>
      </c>
      <c r="H13" s="73">
        <v>0</v>
      </c>
      <c r="I13" s="74" t="s">
        <v>37</v>
      </c>
      <c r="J13" s="73">
        <v>2.0833333333333332E-2</v>
      </c>
      <c r="K13" s="75" t="s">
        <v>2</v>
      </c>
      <c r="L13" s="76">
        <f t="shared" si="1"/>
        <v>7.5000000000000018</v>
      </c>
      <c r="N13" s="77" t="s">
        <v>209</v>
      </c>
    </row>
    <row r="14" spans="2:14" x14ac:dyDescent="0.4">
      <c r="B14" s="70">
        <v>9</v>
      </c>
      <c r="C14" s="71" t="s">
        <v>46</v>
      </c>
      <c r="D14" s="72" t="str">
        <f t="shared" si="0"/>
        <v>i</v>
      </c>
      <c r="E14" s="70" t="s">
        <v>16</v>
      </c>
      <c r="F14" s="73">
        <v>0</v>
      </c>
      <c r="G14" s="70" t="s">
        <v>17</v>
      </c>
      <c r="H14" s="73">
        <v>0.375</v>
      </c>
      <c r="I14" s="74" t="s">
        <v>37</v>
      </c>
      <c r="J14" s="73">
        <v>2.0833333333333332E-2</v>
      </c>
      <c r="K14" s="75" t="s">
        <v>2</v>
      </c>
      <c r="L14" s="76">
        <f t="shared" si="1"/>
        <v>8.5</v>
      </c>
      <c r="N14" s="77" t="s">
        <v>231</v>
      </c>
    </row>
    <row r="15" spans="2:14" x14ac:dyDescent="0.4">
      <c r="B15" s="70">
        <v>10</v>
      </c>
      <c r="C15" s="71" t="s">
        <v>47</v>
      </c>
      <c r="D15" s="72" t="str">
        <f t="shared" si="0"/>
        <v>j</v>
      </c>
      <c r="E15" s="70" t="s">
        <v>16</v>
      </c>
      <c r="F15" s="73"/>
      <c r="G15" s="70" t="s">
        <v>17</v>
      </c>
      <c r="H15" s="73"/>
      <c r="I15" s="74" t="s">
        <v>37</v>
      </c>
      <c r="J15" s="73">
        <v>0</v>
      </c>
      <c r="K15" s="75" t="s">
        <v>2</v>
      </c>
      <c r="L15" s="76" t="str">
        <f t="shared" si="1"/>
        <v/>
      </c>
      <c r="N15" s="77"/>
    </row>
    <row r="16" spans="2:14" x14ac:dyDescent="0.4">
      <c r="B16" s="70">
        <v>11</v>
      </c>
      <c r="C16" s="71" t="s">
        <v>48</v>
      </c>
      <c r="D16" s="72" t="str">
        <f t="shared" si="0"/>
        <v>k</v>
      </c>
      <c r="E16" s="70" t="s">
        <v>16</v>
      </c>
      <c r="F16" s="73"/>
      <c r="G16" s="70" t="s">
        <v>17</v>
      </c>
      <c r="H16" s="73"/>
      <c r="I16" s="74" t="s">
        <v>37</v>
      </c>
      <c r="J16" s="73">
        <v>0</v>
      </c>
      <c r="K16" s="75" t="s">
        <v>2</v>
      </c>
      <c r="L16" s="76" t="str">
        <f t="shared" si="1"/>
        <v/>
      </c>
      <c r="N16" s="77"/>
    </row>
    <row r="17" spans="2:14" x14ac:dyDescent="0.4">
      <c r="B17" s="70">
        <v>12</v>
      </c>
      <c r="C17" s="71" t="s">
        <v>49</v>
      </c>
      <c r="D17" s="72" t="str">
        <f t="shared" si="0"/>
        <v>l</v>
      </c>
      <c r="E17" s="70" t="s">
        <v>16</v>
      </c>
      <c r="F17" s="73"/>
      <c r="G17" s="70" t="s">
        <v>17</v>
      </c>
      <c r="H17" s="73"/>
      <c r="I17" s="74" t="s">
        <v>37</v>
      </c>
      <c r="J17" s="73">
        <v>0</v>
      </c>
      <c r="K17" s="75" t="s">
        <v>2</v>
      </c>
      <c r="L17" s="76" t="str">
        <f t="shared" si="1"/>
        <v/>
      </c>
      <c r="N17" s="77"/>
    </row>
    <row r="18" spans="2:14" x14ac:dyDescent="0.4">
      <c r="B18" s="70">
        <v>13</v>
      </c>
      <c r="C18" s="71" t="s">
        <v>50</v>
      </c>
      <c r="D18" s="72" t="str">
        <f t="shared" si="0"/>
        <v>m</v>
      </c>
      <c r="E18" s="70" t="s">
        <v>16</v>
      </c>
      <c r="F18" s="73"/>
      <c r="G18" s="70" t="s">
        <v>17</v>
      </c>
      <c r="H18" s="73"/>
      <c r="I18" s="74" t="s">
        <v>37</v>
      </c>
      <c r="J18" s="73">
        <v>0</v>
      </c>
      <c r="K18" s="75" t="s">
        <v>2</v>
      </c>
      <c r="L18" s="76" t="str">
        <f t="shared" si="1"/>
        <v/>
      </c>
      <c r="N18" s="77"/>
    </row>
    <row r="19" spans="2:14" x14ac:dyDescent="0.4">
      <c r="B19" s="70">
        <v>14</v>
      </c>
      <c r="C19" s="71" t="s">
        <v>51</v>
      </c>
      <c r="D19" s="72" t="str">
        <f t="shared" si="0"/>
        <v>n</v>
      </c>
      <c r="E19" s="70" t="s">
        <v>16</v>
      </c>
      <c r="F19" s="73"/>
      <c r="G19" s="70" t="s">
        <v>17</v>
      </c>
      <c r="H19" s="73"/>
      <c r="I19" s="74" t="s">
        <v>37</v>
      </c>
      <c r="J19" s="73">
        <v>0</v>
      </c>
      <c r="K19" s="75" t="s">
        <v>2</v>
      </c>
      <c r="L19" s="76" t="str">
        <f t="shared" si="1"/>
        <v/>
      </c>
      <c r="N19" s="77"/>
    </row>
    <row r="20" spans="2:14" x14ac:dyDescent="0.4">
      <c r="B20" s="70">
        <v>15</v>
      </c>
      <c r="C20" s="71" t="s">
        <v>52</v>
      </c>
      <c r="D20" s="72" t="str">
        <f t="shared" si="0"/>
        <v>o</v>
      </c>
      <c r="E20" s="70" t="s">
        <v>16</v>
      </c>
      <c r="F20" s="73"/>
      <c r="G20" s="70" t="s">
        <v>17</v>
      </c>
      <c r="H20" s="73"/>
      <c r="I20" s="74" t="s">
        <v>37</v>
      </c>
      <c r="J20" s="73">
        <v>0</v>
      </c>
      <c r="K20" s="75" t="s">
        <v>2</v>
      </c>
      <c r="L20" s="76" t="str">
        <f t="shared" si="1"/>
        <v/>
      </c>
      <c r="N20" s="77"/>
    </row>
    <row r="21" spans="2:14" x14ac:dyDescent="0.4">
      <c r="B21" s="70">
        <v>16</v>
      </c>
      <c r="C21" s="71" t="s">
        <v>53</v>
      </c>
      <c r="D21" s="72" t="str">
        <f t="shared" si="0"/>
        <v>p</v>
      </c>
      <c r="E21" s="70" t="s">
        <v>16</v>
      </c>
      <c r="F21" s="73"/>
      <c r="G21" s="70" t="s">
        <v>17</v>
      </c>
      <c r="H21" s="73"/>
      <c r="I21" s="74" t="s">
        <v>37</v>
      </c>
      <c r="J21" s="73">
        <v>0</v>
      </c>
      <c r="K21" s="75" t="s">
        <v>2</v>
      </c>
      <c r="L21" s="76" t="str">
        <f t="shared" si="1"/>
        <v/>
      </c>
      <c r="N21" s="77"/>
    </row>
    <row r="22" spans="2:14" x14ac:dyDescent="0.4">
      <c r="B22" s="70">
        <v>17</v>
      </c>
      <c r="C22" s="71" t="s">
        <v>54</v>
      </c>
      <c r="D22" s="72" t="str">
        <f t="shared" si="0"/>
        <v>q</v>
      </c>
      <c r="E22" s="70" t="s">
        <v>16</v>
      </c>
      <c r="F22" s="73"/>
      <c r="G22" s="70" t="s">
        <v>17</v>
      </c>
      <c r="H22" s="73"/>
      <c r="I22" s="74" t="s">
        <v>37</v>
      </c>
      <c r="J22" s="73">
        <v>0</v>
      </c>
      <c r="K22" s="75" t="s">
        <v>2</v>
      </c>
      <c r="L22" s="76" t="str">
        <f t="shared" si="1"/>
        <v/>
      </c>
      <c r="N22" s="77"/>
    </row>
    <row r="23" spans="2:14" x14ac:dyDescent="0.4">
      <c r="B23" s="70">
        <v>18</v>
      </c>
      <c r="C23" s="71" t="s">
        <v>55</v>
      </c>
      <c r="D23" s="72" t="str">
        <f t="shared" si="0"/>
        <v>r</v>
      </c>
      <c r="E23" s="70" t="s">
        <v>16</v>
      </c>
      <c r="F23" s="78"/>
      <c r="G23" s="70" t="s">
        <v>17</v>
      </c>
      <c r="H23" s="78"/>
      <c r="I23" s="74" t="s">
        <v>37</v>
      </c>
      <c r="J23" s="78"/>
      <c r="K23" s="75" t="s">
        <v>2</v>
      </c>
      <c r="L23" s="71">
        <v>1</v>
      </c>
      <c r="N23" s="77"/>
    </row>
    <row r="24" spans="2:14" x14ac:dyDescent="0.4">
      <c r="B24" s="70">
        <v>19</v>
      </c>
      <c r="C24" s="71" t="s">
        <v>56</v>
      </c>
      <c r="D24" s="72" t="str">
        <f t="shared" si="0"/>
        <v>s</v>
      </c>
      <c r="E24" s="70" t="s">
        <v>16</v>
      </c>
      <c r="F24" s="78"/>
      <c r="G24" s="70" t="s">
        <v>17</v>
      </c>
      <c r="H24" s="78"/>
      <c r="I24" s="74" t="s">
        <v>37</v>
      </c>
      <c r="J24" s="78"/>
      <c r="K24" s="75" t="s">
        <v>2</v>
      </c>
      <c r="L24" s="71">
        <v>2</v>
      </c>
      <c r="N24" s="77"/>
    </row>
    <row r="25" spans="2:14" x14ac:dyDescent="0.4">
      <c r="B25" s="70">
        <v>20</v>
      </c>
      <c r="C25" s="71" t="s">
        <v>57</v>
      </c>
      <c r="D25" s="72" t="str">
        <f t="shared" si="0"/>
        <v>t</v>
      </c>
      <c r="E25" s="70" t="s">
        <v>16</v>
      </c>
      <c r="F25" s="78"/>
      <c r="G25" s="70" t="s">
        <v>17</v>
      </c>
      <c r="H25" s="78"/>
      <c r="I25" s="74" t="s">
        <v>37</v>
      </c>
      <c r="J25" s="78"/>
      <c r="K25" s="75" t="s">
        <v>2</v>
      </c>
      <c r="L25" s="71">
        <v>3</v>
      </c>
      <c r="N25" s="77"/>
    </row>
    <row r="26" spans="2:14" x14ac:dyDescent="0.4">
      <c r="B26" s="70">
        <v>21</v>
      </c>
      <c r="C26" s="71" t="s">
        <v>58</v>
      </c>
      <c r="D26" s="72" t="str">
        <f t="shared" si="0"/>
        <v>u</v>
      </c>
      <c r="E26" s="70" t="s">
        <v>16</v>
      </c>
      <c r="F26" s="78"/>
      <c r="G26" s="70" t="s">
        <v>17</v>
      </c>
      <c r="H26" s="78"/>
      <c r="I26" s="74" t="s">
        <v>37</v>
      </c>
      <c r="J26" s="78"/>
      <c r="K26" s="75" t="s">
        <v>2</v>
      </c>
      <c r="L26" s="71">
        <v>4</v>
      </c>
      <c r="N26" s="77"/>
    </row>
    <row r="27" spans="2:14" x14ac:dyDescent="0.4">
      <c r="B27" s="70">
        <v>22</v>
      </c>
      <c r="C27" s="71" t="s">
        <v>59</v>
      </c>
      <c r="D27" s="72" t="str">
        <f t="shared" si="0"/>
        <v>v</v>
      </c>
      <c r="E27" s="70" t="s">
        <v>16</v>
      </c>
      <c r="F27" s="78"/>
      <c r="G27" s="70" t="s">
        <v>17</v>
      </c>
      <c r="H27" s="78"/>
      <c r="I27" s="74" t="s">
        <v>37</v>
      </c>
      <c r="J27" s="78"/>
      <c r="K27" s="75" t="s">
        <v>2</v>
      </c>
      <c r="L27" s="71">
        <v>5</v>
      </c>
      <c r="N27" s="77"/>
    </row>
    <row r="28" spans="2:14" x14ac:dyDescent="0.4">
      <c r="B28" s="70">
        <v>23</v>
      </c>
      <c r="C28" s="71" t="s">
        <v>60</v>
      </c>
      <c r="D28" s="72" t="str">
        <f t="shared" si="0"/>
        <v>w</v>
      </c>
      <c r="E28" s="70" t="s">
        <v>16</v>
      </c>
      <c r="F28" s="78"/>
      <c r="G28" s="70" t="s">
        <v>17</v>
      </c>
      <c r="H28" s="78"/>
      <c r="I28" s="74" t="s">
        <v>37</v>
      </c>
      <c r="J28" s="78"/>
      <c r="K28" s="75" t="s">
        <v>2</v>
      </c>
      <c r="L28" s="71">
        <v>6</v>
      </c>
      <c r="N28" s="77"/>
    </row>
    <row r="29" spans="2:14" x14ac:dyDescent="0.4">
      <c r="B29" s="70">
        <v>24</v>
      </c>
      <c r="C29" s="71" t="s">
        <v>61</v>
      </c>
      <c r="D29" s="72" t="str">
        <f t="shared" si="0"/>
        <v>x</v>
      </c>
      <c r="E29" s="70" t="s">
        <v>16</v>
      </c>
      <c r="F29" s="78"/>
      <c r="G29" s="70" t="s">
        <v>17</v>
      </c>
      <c r="H29" s="78"/>
      <c r="I29" s="74" t="s">
        <v>37</v>
      </c>
      <c r="J29" s="78"/>
      <c r="K29" s="75" t="s">
        <v>2</v>
      </c>
      <c r="L29" s="71">
        <v>7</v>
      </c>
      <c r="N29" s="77"/>
    </row>
    <row r="30" spans="2:14" x14ac:dyDescent="0.4">
      <c r="B30" s="70">
        <v>25</v>
      </c>
      <c r="C30" s="71" t="s">
        <v>62</v>
      </c>
      <c r="D30" s="72" t="str">
        <f t="shared" si="0"/>
        <v>y</v>
      </c>
      <c r="E30" s="70" t="s">
        <v>16</v>
      </c>
      <c r="F30" s="78"/>
      <c r="G30" s="70" t="s">
        <v>17</v>
      </c>
      <c r="H30" s="78"/>
      <c r="I30" s="74" t="s">
        <v>37</v>
      </c>
      <c r="J30" s="78"/>
      <c r="K30" s="75" t="s">
        <v>2</v>
      </c>
      <c r="L30" s="71">
        <v>8</v>
      </c>
      <c r="N30" s="77"/>
    </row>
    <row r="31" spans="2:14" x14ac:dyDescent="0.4">
      <c r="B31" s="70">
        <v>26</v>
      </c>
      <c r="C31" s="71" t="s">
        <v>63</v>
      </c>
      <c r="D31" s="72" t="str">
        <f t="shared" si="0"/>
        <v>z</v>
      </c>
      <c r="E31" s="70" t="s">
        <v>16</v>
      </c>
      <c r="F31" s="78"/>
      <c r="G31" s="70" t="s">
        <v>17</v>
      </c>
      <c r="H31" s="78"/>
      <c r="I31" s="74" t="s">
        <v>37</v>
      </c>
      <c r="J31" s="78"/>
      <c r="K31" s="75" t="s">
        <v>2</v>
      </c>
      <c r="L31" s="71">
        <v>1</v>
      </c>
      <c r="N31" s="77"/>
    </row>
    <row r="32" spans="2:14" x14ac:dyDescent="0.4">
      <c r="B32" s="70">
        <v>27</v>
      </c>
      <c r="C32" s="71" t="s">
        <v>61</v>
      </c>
      <c r="D32" s="72" t="str">
        <f t="shared" si="0"/>
        <v>x</v>
      </c>
      <c r="E32" s="70" t="s">
        <v>16</v>
      </c>
      <c r="F32" s="78"/>
      <c r="G32" s="70" t="s">
        <v>17</v>
      </c>
      <c r="H32" s="78"/>
      <c r="I32" s="74" t="s">
        <v>37</v>
      </c>
      <c r="J32" s="78"/>
      <c r="K32" s="75" t="s">
        <v>2</v>
      </c>
      <c r="L32" s="71">
        <v>2</v>
      </c>
      <c r="N32" s="77"/>
    </row>
    <row r="33" spans="2:14" x14ac:dyDescent="0.4">
      <c r="B33" s="70">
        <v>28</v>
      </c>
      <c r="C33" s="71" t="s">
        <v>64</v>
      </c>
      <c r="D33" s="72" t="str">
        <f t="shared" si="0"/>
        <v>aa</v>
      </c>
      <c r="E33" s="70" t="s">
        <v>16</v>
      </c>
      <c r="F33" s="78"/>
      <c r="G33" s="70" t="s">
        <v>17</v>
      </c>
      <c r="H33" s="78"/>
      <c r="I33" s="74" t="s">
        <v>37</v>
      </c>
      <c r="J33" s="78"/>
      <c r="K33" s="75" t="s">
        <v>2</v>
      </c>
      <c r="L33" s="71">
        <v>3</v>
      </c>
      <c r="N33" s="77"/>
    </row>
    <row r="34" spans="2:14" x14ac:dyDescent="0.4">
      <c r="B34" s="70">
        <v>29</v>
      </c>
      <c r="C34" s="71" t="s">
        <v>65</v>
      </c>
      <c r="D34" s="72" t="str">
        <f t="shared" si="0"/>
        <v>ab</v>
      </c>
      <c r="E34" s="70" t="s">
        <v>16</v>
      </c>
      <c r="F34" s="78"/>
      <c r="G34" s="70" t="s">
        <v>17</v>
      </c>
      <c r="H34" s="78"/>
      <c r="I34" s="74" t="s">
        <v>37</v>
      </c>
      <c r="J34" s="78"/>
      <c r="K34" s="75" t="s">
        <v>2</v>
      </c>
      <c r="L34" s="71">
        <v>4</v>
      </c>
      <c r="N34" s="77"/>
    </row>
    <row r="35" spans="2:14" x14ac:dyDescent="0.4">
      <c r="B35" s="70">
        <v>30</v>
      </c>
      <c r="C35" s="71" t="s">
        <v>66</v>
      </c>
      <c r="D35" s="72" t="str">
        <f t="shared" si="0"/>
        <v>ac</v>
      </c>
      <c r="E35" s="70" t="s">
        <v>16</v>
      </c>
      <c r="F35" s="78"/>
      <c r="G35" s="70" t="s">
        <v>17</v>
      </c>
      <c r="H35" s="78"/>
      <c r="I35" s="74" t="s">
        <v>37</v>
      </c>
      <c r="J35" s="78"/>
      <c r="K35" s="75" t="s">
        <v>2</v>
      </c>
      <c r="L35" s="71">
        <v>5</v>
      </c>
      <c r="N35" s="77"/>
    </row>
    <row r="36" spans="2:14" x14ac:dyDescent="0.4">
      <c r="B36" s="70">
        <v>31</v>
      </c>
      <c r="C36" s="71" t="s">
        <v>67</v>
      </c>
      <c r="D36" s="72" t="str">
        <f t="shared" si="0"/>
        <v>ad</v>
      </c>
      <c r="E36" s="70" t="s">
        <v>16</v>
      </c>
      <c r="F36" s="78"/>
      <c r="G36" s="70" t="s">
        <v>17</v>
      </c>
      <c r="H36" s="78"/>
      <c r="I36" s="74" t="s">
        <v>37</v>
      </c>
      <c r="J36" s="78"/>
      <c r="K36" s="75" t="s">
        <v>2</v>
      </c>
      <c r="L36" s="71">
        <v>6</v>
      </c>
      <c r="N36" s="77"/>
    </row>
    <row r="37" spans="2:14" x14ac:dyDescent="0.4">
      <c r="B37" s="70">
        <v>32</v>
      </c>
      <c r="C37" s="71" t="s">
        <v>68</v>
      </c>
      <c r="D37" s="72" t="str">
        <f t="shared" si="0"/>
        <v>ae</v>
      </c>
      <c r="E37" s="70" t="s">
        <v>16</v>
      </c>
      <c r="F37" s="78"/>
      <c r="G37" s="70" t="s">
        <v>17</v>
      </c>
      <c r="H37" s="78"/>
      <c r="I37" s="74" t="s">
        <v>37</v>
      </c>
      <c r="J37" s="78"/>
      <c r="K37" s="75" t="s">
        <v>2</v>
      </c>
      <c r="L37" s="71">
        <v>7</v>
      </c>
      <c r="N37" s="77"/>
    </row>
    <row r="38" spans="2:14" x14ac:dyDescent="0.4">
      <c r="B38" s="70">
        <v>33</v>
      </c>
      <c r="C38" s="71" t="s">
        <v>69</v>
      </c>
      <c r="D38" s="72" t="str">
        <f t="shared" si="0"/>
        <v>af</v>
      </c>
      <c r="E38" s="70" t="s">
        <v>16</v>
      </c>
      <c r="F38" s="78"/>
      <c r="G38" s="70" t="s">
        <v>17</v>
      </c>
      <c r="H38" s="78"/>
      <c r="I38" s="74" t="s">
        <v>37</v>
      </c>
      <c r="J38" s="78"/>
      <c r="K38" s="75" t="s">
        <v>2</v>
      </c>
      <c r="L38" s="71">
        <v>8</v>
      </c>
      <c r="N38" s="77"/>
    </row>
    <row r="39" spans="2:14" x14ac:dyDescent="0.4">
      <c r="B39" s="70">
        <v>34</v>
      </c>
      <c r="C39" s="79" t="s">
        <v>87</v>
      </c>
      <c r="D39" s="72"/>
      <c r="E39" s="70" t="s">
        <v>16</v>
      </c>
      <c r="F39" s="73">
        <v>0.29166666666666669</v>
      </c>
      <c r="G39" s="70" t="s">
        <v>17</v>
      </c>
      <c r="H39" s="73">
        <v>0.39583333333333331</v>
      </c>
      <c r="I39" s="74" t="s">
        <v>37</v>
      </c>
      <c r="J39" s="73">
        <v>0</v>
      </c>
      <c r="K39" s="75" t="s">
        <v>2</v>
      </c>
      <c r="L39" s="76">
        <f t="shared" ref="L39:L40" si="2">IF(OR(F39="",H39=""),"",(H39+IF(F39&gt;H39,1,0)-F39-J39)*24)</f>
        <v>2.4999999999999991</v>
      </c>
      <c r="N39" s="77"/>
    </row>
    <row r="40" spans="2:14" x14ac:dyDescent="0.4">
      <c r="B40" s="70"/>
      <c r="C40" s="80" t="s">
        <v>36</v>
      </c>
      <c r="D40" s="72"/>
      <c r="E40" s="70" t="s">
        <v>16</v>
      </c>
      <c r="F40" s="73">
        <v>0.6875</v>
      </c>
      <c r="G40" s="70" t="s">
        <v>17</v>
      </c>
      <c r="H40" s="73">
        <v>0.83333333333333337</v>
      </c>
      <c r="I40" s="74" t="s">
        <v>37</v>
      </c>
      <c r="J40" s="73">
        <v>0</v>
      </c>
      <c r="K40" s="75" t="s">
        <v>2</v>
      </c>
      <c r="L40" s="76">
        <f t="shared" si="2"/>
        <v>3.5000000000000009</v>
      </c>
      <c r="N40" s="77"/>
    </row>
    <row r="41" spans="2:14" x14ac:dyDescent="0.4">
      <c r="B41" s="70"/>
      <c r="C41" s="81" t="s">
        <v>36</v>
      </c>
      <c r="D41" s="72" t="str">
        <f>C39</f>
        <v>ag</v>
      </c>
      <c r="E41" s="70" t="s">
        <v>16</v>
      </c>
      <c r="F41" s="73" t="s">
        <v>36</v>
      </c>
      <c r="G41" s="70" t="s">
        <v>17</v>
      </c>
      <c r="H41" s="73" t="s">
        <v>36</v>
      </c>
      <c r="I41" s="74" t="s">
        <v>37</v>
      </c>
      <c r="J41" s="73" t="s">
        <v>36</v>
      </c>
      <c r="K41" s="75" t="s">
        <v>2</v>
      </c>
      <c r="L41" s="76">
        <f>IF(OR(L39="",L40=""),"",L39+L40)</f>
        <v>6</v>
      </c>
      <c r="N41" s="77" t="s">
        <v>188</v>
      </c>
    </row>
    <row r="42" spans="2:14" x14ac:dyDescent="0.4">
      <c r="B42" s="70"/>
      <c r="C42" s="79" t="s">
        <v>189</v>
      </c>
      <c r="D42" s="72"/>
      <c r="E42" s="70" t="s">
        <v>16</v>
      </c>
      <c r="F42" s="73"/>
      <c r="G42" s="70" t="s">
        <v>17</v>
      </c>
      <c r="H42" s="73"/>
      <c r="I42" s="74" t="s">
        <v>37</v>
      </c>
      <c r="J42" s="73">
        <v>0</v>
      </c>
      <c r="K42" s="75" t="s">
        <v>2</v>
      </c>
      <c r="L42" s="76" t="str">
        <f t="shared" ref="L42:L43" si="3">IF(OR(F42="",H42=""),"",(H42+IF(F42&gt;H42,1,0)-F42-J42)*24)</f>
        <v/>
      </c>
      <c r="N42" s="77"/>
    </row>
    <row r="43" spans="2:14" x14ac:dyDescent="0.4">
      <c r="B43" s="70">
        <v>35</v>
      </c>
      <c r="C43" s="80" t="s">
        <v>36</v>
      </c>
      <c r="D43" s="72"/>
      <c r="E43" s="70" t="s">
        <v>16</v>
      </c>
      <c r="F43" s="73"/>
      <c r="G43" s="70" t="s">
        <v>17</v>
      </c>
      <c r="H43" s="73"/>
      <c r="I43" s="74" t="s">
        <v>37</v>
      </c>
      <c r="J43" s="73">
        <v>0</v>
      </c>
      <c r="K43" s="75" t="s">
        <v>2</v>
      </c>
      <c r="L43" s="76" t="str">
        <f t="shared" si="3"/>
        <v/>
      </c>
      <c r="N43" s="77"/>
    </row>
    <row r="44" spans="2:14" x14ac:dyDescent="0.4">
      <c r="B44" s="70"/>
      <c r="C44" s="81" t="s">
        <v>36</v>
      </c>
      <c r="D44" s="72" t="str">
        <f>C42</f>
        <v>ah</v>
      </c>
      <c r="E44" s="70" t="s">
        <v>16</v>
      </c>
      <c r="F44" s="73" t="s">
        <v>36</v>
      </c>
      <c r="G44" s="70" t="s">
        <v>17</v>
      </c>
      <c r="H44" s="73" t="s">
        <v>36</v>
      </c>
      <c r="I44" s="74" t="s">
        <v>37</v>
      </c>
      <c r="J44" s="73" t="s">
        <v>36</v>
      </c>
      <c r="K44" s="75" t="s">
        <v>2</v>
      </c>
      <c r="L44" s="76" t="str">
        <f>IF(OR(L42="",L43=""),"",L42+L43)</f>
        <v/>
      </c>
      <c r="N44" s="77" t="s">
        <v>190</v>
      </c>
    </row>
    <row r="45" spans="2:14" x14ac:dyDescent="0.4">
      <c r="B45" s="70"/>
      <c r="C45" s="79" t="s">
        <v>191</v>
      </c>
      <c r="D45" s="72"/>
      <c r="E45" s="70" t="s">
        <v>16</v>
      </c>
      <c r="F45" s="73"/>
      <c r="G45" s="70" t="s">
        <v>17</v>
      </c>
      <c r="H45" s="73"/>
      <c r="I45" s="74" t="s">
        <v>37</v>
      </c>
      <c r="J45" s="73">
        <v>0</v>
      </c>
      <c r="K45" s="75" t="s">
        <v>2</v>
      </c>
      <c r="L45" s="76" t="str">
        <f t="shared" ref="L45:L46" si="4">IF(OR(F45="",H45=""),"",(H45+IF(F45&gt;H45,1,0)-F45-J45)*24)</f>
        <v/>
      </c>
      <c r="N45" s="77"/>
    </row>
    <row r="46" spans="2:14" x14ac:dyDescent="0.4">
      <c r="B46" s="70">
        <v>36</v>
      </c>
      <c r="C46" s="80" t="s">
        <v>36</v>
      </c>
      <c r="D46" s="72"/>
      <c r="E46" s="70" t="s">
        <v>16</v>
      </c>
      <c r="F46" s="73"/>
      <c r="G46" s="70" t="s">
        <v>17</v>
      </c>
      <c r="H46" s="73"/>
      <c r="I46" s="74" t="s">
        <v>37</v>
      </c>
      <c r="J46" s="73">
        <v>0</v>
      </c>
      <c r="K46" s="75" t="s">
        <v>2</v>
      </c>
      <c r="L46" s="76" t="str">
        <f t="shared" si="4"/>
        <v/>
      </c>
      <c r="N46" s="77"/>
    </row>
    <row r="47" spans="2:14" x14ac:dyDescent="0.4">
      <c r="B47" s="70"/>
      <c r="C47" s="81" t="s">
        <v>36</v>
      </c>
      <c r="D47" s="72" t="str">
        <f>C45</f>
        <v>ai</v>
      </c>
      <c r="E47" s="70" t="s">
        <v>16</v>
      </c>
      <c r="F47" s="73" t="s">
        <v>36</v>
      </c>
      <c r="G47" s="70" t="s">
        <v>17</v>
      </c>
      <c r="H47" s="73" t="s">
        <v>36</v>
      </c>
      <c r="I47" s="74" t="s">
        <v>37</v>
      </c>
      <c r="J47" s="73" t="s">
        <v>36</v>
      </c>
      <c r="K47" s="75" t="s">
        <v>2</v>
      </c>
      <c r="L47" s="76" t="str">
        <f>IF(OR(L45="",L46=""),"",L45+L46)</f>
        <v/>
      </c>
      <c r="N47" s="77" t="s">
        <v>190</v>
      </c>
    </row>
    <row r="49" spans="3:4" x14ac:dyDescent="0.4">
      <c r="C49" s="67" t="s">
        <v>192</v>
      </c>
      <c r="D49" s="67"/>
    </row>
    <row r="50" spans="3:4" x14ac:dyDescent="0.4">
      <c r="C50" s="67" t="s">
        <v>193</v>
      </c>
      <c r="D50" s="67"/>
    </row>
    <row r="51" spans="3:4" x14ac:dyDescent="0.4">
      <c r="C51" s="67" t="s">
        <v>194</v>
      </c>
      <c r="D51" s="67"/>
    </row>
    <row r="52" spans="3:4" x14ac:dyDescent="0.4">
      <c r="C52" s="67" t="s">
        <v>195</v>
      </c>
      <c r="D52" s="67"/>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75" x14ac:dyDescent="0.4"/>
  <cols>
    <col min="1" max="1" width="1.375" style="16" customWidth="1"/>
    <col min="2" max="3" width="9" style="16"/>
    <col min="4" max="4" width="40.625" style="16" customWidth="1"/>
    <col min="5" max="16384" width="9" style="16"/>
  </cols>
  <sheetData>
    <row r="1" spans="2:11" x14ac:dyDescent="0.4">
      <c r="B1" s="16" t="s">
        <v>91</v>
      </c>
      <c r="D1" s="33"/>
      <c r="E1" s="33"/>
      <c r="F1" s="33"/>
    </row>
    <row r="2" spans="2:11" s="17" customFormat="1" ht="20.25" customHeight="1" x14ac:dyDescent="0.4">
      <c r="B2" s="34" t="s">
        <v>274</v>
      </c>
      <c r="C2" s="34"/>
      <c r="D2" s="33"/>
      <c r="E2" s="33"/>
      <c r="F2" s="33"/>
    </row>
    <row r="3" spans="2:11" s="17" customFormat="1" ht="20.25" customHeight="1" x14ac:dyDescent="0.4">
      <c r="B3" s="34"/>
      <c r="C3" s="34"/>
      <c r="D3" s="33"/>
      <c r="E3" s="33"/>
      <c r="F3" s="33"/>
    </row>
    <row r="4" spans="2:11" s="17" customFormat="1" ht="20.25" customHeight="1" x14ac:dyDescent="0.4">
      <c r="B4" s="62"/>
      <c r="C4" s="33" t="s">
        <v>179</v>
      </c>
      <c r="D4" s="33"/>
      <c r="F4" s="313" t="s">
        <v>180</v>
      </c>
      <c r="G4" s="313"/>
      <c r="H4" s="313"/>
      <c r="I4" s="313"/>
      <c r="J4" s="313"/>
      <c r="K4" s="313"/>
    </row>
    <row r="5" spans="2:11" s="17" customFormat="1" ht="20.25" customHeight="1" x14ac:dyDescent="0.4">
      <c r="B5" s="63"/>
      <c r="C5" s="33" t="s">
        <v>181</v>
      </c>
      <c r="D5" s="33"/>
      <c r="F5" s="313"/>
      <c r="G5" s="313"/>
      <c r="H5" s="313"/>
      <c r="I5" s="313"/>
      <c r="J5" s="313"/>
      <c r="K5" s="313"/>
    </row>
    <row r="6" spans="2:11" s="17" customFormat="1" ht="20.25" customHeight="1" x14ac:dyDescent="0.4">
      <c r="B6" s="36" t="s">
        <v>174</v>
      </c>
      <c r="C6" s="33"/>
      <c r="D6" s="33"/>
      <c r="E6" s="35"/>
      <c r="F6" s="33"/>
    </row>
    <row r="7" spans="2:11" s="17" customFormat="1" ht="20.25" customHeight="1" x14ac:dyDescent="0.4">
      <c r="B7" s="34"/>
      <c r="C7" s="34"/>
      <c r="D7" s="33"/>
      <c r="E7" s="35"/>
      <c r="F7" s="33"/>
    </row>
    <row r="8" spans="2:11" s="17" customFormat="1" ht="20.25" customHeight="1" x14ac:dyDescent="0.4">
      <c r="B8" s="33" t="s">
        <v>92</v>
      </c>
      <c r="C8" s="34"/>
      <c r="D8" s="33"/>
      <c r="E8" s="35"/>
      <c r="F8" s="33"/>
    </row>
    <row r="9" spans="2:11" s="17" customFormat="1" ht="20.25" customHeight="1" x14ac:dyDescent="0.4">
      <c r="B9" s="34"/>
      <c r="C9" s="34"/>
      <c r="D9" s="33"/>
      <c r="E9" s="33"/>
      <c r="F9" s="33"/>
    </row>
    <row r="10" spans="2:11" s="17" customFormat="1" ht="20.25" customHeight="1" x14ac:dyDescent="0.4">
      <c r="B10" s="33" t="s">
        <v>212</v>
      </c>
      <c r="C10" s="34"/>
      <c r="D10" s="33"/>
      <c r="E10" s="33"/>
      <c r="F10" s="33"/>
    </row>
    <row r="11" spans="2:11" s="17" customFormat="1" ht="20.25" customHeight="1" x14ac:dyDescent="0.4">
      <c r="B11" s="33"/>
      <c r="C11" s="34"/>
      <c r="D11" s="33"/>
    </row>
    <row r="12" spans="2:11" s="17" customFormat="1" ht="20.25" customHeight="1" x14ac:dyDescent="0.4">
      <c r="B12" s="33" t="s">
        <v>221</v>
      </c>
      <c r="C12" s="34"/>
      <c r="D12" s="33"/>
    </row>
    <row r="13" spans="2:11" s="17" customFormat="1" ht="20.25" customHeight="1" x14ac:dyDescent="0.4">
      <c r="B13" s="33"/>
      <c r="C13" s="34"/>
      <c r="D13" s="33"/>
    </row>
    <row r="14" spans="2:11" s="17" customFormat="1" ht="20.25" customHeight="1" x14ac:dyDescent="0.4">
      <c r="B14" s="33" t="s">
        <v>213</v>
      </c>
      <c r="C14" s="34"/>
      <c r="D14" s="33"/>
    </row>
    <row r="15" spans="2:11" s="17" customFormat="1" ht="20.25" customHeight="1" x14ac:dyDescent="0.4">
      <c r="B15" s="33"/>
      <c r="C15" s="34"/>
      <c r="D15" s="33"/>
    </row>
    <row r="16" spans="2:11" s="17" customFormat="1" ht="20.25" customHeight="1" x14ac:dyDescent="0.4">
      <c r="B16" s="33" t="s">
        <v>262</v>
      </c>
      <c r="C16" s="34"/>
      <c r="D16" s="33"/>
    </row>
    <row r="17" spans="2:25" s="17" customFormat="1" ht="20.25" customHeight="1" x14ac:dyDescent="0.4">
      <c r="B17" s="33" t="s">
        <v>261</v>
      </c>
      <c r="C17" s="34"/>
      <c r="D17" s="33"/>
    </row>
    <row r="18" spans="2:25" s="17" customFormat="1" ht="20.25" customHeight="1" x14ac:dyDescent="0.4">
      <c r="B18" s="33"/>
      <c r="C18" s="34"/>
      <c r="D18" s="33"/>
    </row>
    <row r="19" spans="2:25" s="17" customFormat="1" ht="17.25" customHeight="1" x14ac:dyDescent="0.4">
      <c r="B19" s="33" t="s">
        <v>263</v>
      </c>
      <c r="C19" s="33"/>
      <c r="D19" s="33"/>
    </row>
    <row r="20" spans="2:25" s="17" customFormat="1" ht="17.25" customHeight="1" x14ac:dyDescent="0.4">
      <c r="B20" s="33" t="s">
        <v>275</v>
      </c>
      <c r="C20" s="33"/>
      <c r="D20" s="33"/>
    </row>
    <row r="21" spans="2:25" s="17" customFormat="1" ht="17.25" customHeight="1" x14ac:dyDescent="0.4">
      <c r="B21" s="33"/>
      <c r="C21" s="33"/>
      <c r="D21" s="33"/>
    </row>
    <row r="22" spans="2:25" s="17" customFormat="1" ht="17.25" customHeight="1" x14ac:dyDescent="0.4">
      <c r="B22" s="33"/>
      <c r="C22" s="18" t="s">
        <v>20</v>
      </c>
      <c r="D22" s="18" t="s">
        <v>3</v>
      </c>
    </row>
    <row r="23" spans="2:25" s="17" customFormat="1" ht="17.25" customHeight="1" x14ac:dyDescent="0.4">
      <c r="B23" s="33"/>
      <c r="C23" s="18">
        <v>1</v>
      </c>
      <c r="D23" s="37" t="s">
        <v>70</v>
      </c>
    </row>
    <row r="24" spans="2:25" s="17" customFormat="1" ht="17.25" customHeight="1" x14ac:dyDescent="0.4">
      <c r="B24" s="33"/>
      <c r="C24" s="18">
        <v>2</v>
      </c>
      <c r="D24" s="37" t="s">
        <v>101</v>
      </c>
    </row>
    <row r="25" spans="2:25" s="17" customFormat="1" ht="17.25" customHeight="1" x14ac:dyDescent="0.4">
      <c r="B25" s="33"/>
      <c r="C25" s="18">
        <v>3</v>
      </c>
      <c r="D25" s="37" t="s">
        <v>102</v>
      </c>
    </row>
    <row r="26" spans="2:25" s="17" customFormat="1" ht="17.25" customHeight="1" x14ac:dyDescent="0.4">
      <c r="B26" s="33"/>
      <c r="C26" s="18">
        <v>4</v>
      </c>
      <c r="D26" s="37" t="s">
        <v>103</v>
      </c>
    </row>
    <row r="27" spans="2:25" s="17" customFormat="1" ht="17.25" customHeight="1" x14ac:dyDescent="0.4">
      <c r="B27" s="33"/>
      <c r="C27" s="18">
        <v>5</v>
      </c>
      <c r="D27" s="37" t="s">
        <v>104</v>
      </c>
    </row>
    <row r="28" spans="2:25" s="17" customFormat="1" ht="17.25" customHeight="1" x14ac:dyDescent="0.4">
      <c r="B28" s="33"/>
      <c r="C28" s="18">
        <v>6</v>
      </c>
      <c r="D28" s="37" t="s">
        <v>241</v>
      </c>
    </row>
    <row r="29" spans="2:25" s="17" customFormat="1" ht="17.25" customHeight="1" x14ac:dyDescent="0.4">
      <c r="B29" s="33"/>
      <c r="C29" s="35"/>
      <c r="D29" s="33"/>
    </row>
    <row r="30" spans="2:25" s="17" customFormat="1" ht="17.25" customHeight="1" x14ac:dyDescent="0.4">
      <c r="B30" s="33" t="s">
        <v>264</v>
      </c>
      <c r="C30" s="33"/>
      <c r="D30" s="33"/>
    </row>
    <row r="31" spans="2:25" s="17" customFormat="1" ht="17.25" customHeight="1" x14ac:dyDescent="0.4">
      <c r="B31" s="33" t="s">
        <v>93</v>
      </c>
      <c r="C31" s="33"/>
      <c r="D31" s="33"/>
    </row>
    <row r="32" spans="2:25" s="17" customFormat="1" ht="17.25" customHeight="1" x14ac:dyDescent="0.4">
      <c r="B32" s="33"/>
      <c r="C32" s="33"/>
      <c r="D32" s="33"/>
      <c r="G32" s="38"/>
      <c r="H32" s="38"/>
      <c r="J32" s="38"/>
      <c r="K32" s="38"/>
      <c r="L32" s="38"/>
      <c r="M32" s="38"/>
      <c r="N32" s="38"/>
      <c r="O32" s="38"/>
      <c r="R32" s="38"/>
      <c r="S32" s="38"/>
      <c r="T32" s="38"/>
      <c r="W32" s="38"/>
      <c r="X32" s="38"/>
      <c r="Y32" s="38"/>
    </row>
    <row r="33" spans="2:51" s="17" customFormat="1" ht="17.25" customHeight="1" x14ac:dyDescent="0.4">
      <c r="B33" s="33"/>
      <c r="C33" s="18" t="s">
        <v>4</v>
      </c>
      <c r="D33" s="18" t="s">
        <v>5</v>
      </c>
      <c r="G33" s="38"/>
      <c r="H33" s="38"/>
      <c r="J33" s="38"/>
      <c r="K33" s="38"/>
      <c r="L33" s="38"/>
      <c r="M33" s="38"/>
      <c r="N33" s="38"/>
      <c r="O33" s="38"/>
      <c r="R33" s="38"/>
      <c r="S33" s="38"/>
      <c r="T33" s="38"/>
      <c r="W33" s="38"/>
      <c r="X33" s="38"/>
      <c r="Y33" s="38"/>
    </row>
    <row r="34" spans="2:51" s="17" customFormat="1" ht="17.25" customHeight="1" x14ac:dyDescent="0.4">
      <c r="B34" s="33"/>
      <c r="C34" s="18" t="s">
        <v>6</v>
      </c>
      <c r="D34" s="37" t="s">
        <v>94</v>
      </c>
      <c r="G34" s="38"/>
      <c r="H34" s="38"/>
      <c r="J34" s="38"/>
      <c r="K34" s="38"/>
      <c r="L34" s="38"/>
      <c r="M34" s="38"/>
      <c r="N34" s="38"/>
      <c r="O34" s="38"/>
      <c r="R34" s="38"/>
      <c r="S34" s="38"/>
      <c r="T34" s="38"/>
      <c r="W34" s="38"/>
      <c r="X34" s="38"/>
      <c r="Y34" s="38"/>
    </row>
    <row r="35" spans="2:51" s="17" customFormat="1" ht="17.25" customHeight="1" x14ac:dyDescent="0.4">
      <c r="B35" s="33"/>
      <c r="C35" s="18" t="s">
        <v>7</v>
      </c>
      <c r="D35" s="37" t="s">
        <v>95</v>
      </c>
      <c r="G35" s="38"/>
      <c r="H35" s="38"/>
      <c r="J35" s="38"/>
      <c r="K35" s="38"/>
      <c r="L35" s="38"/>
      <c r="M35" s="38"/>
      <c r="N35" s="38"/>
      <c r="O35" s="38"/>
      <c r="R35" s="38"/>
      <c r="S35" s="38"/>
      <c r="T35" s="38"/>
      <c r="W35" s="38"/>
      <c r="X35" s="38"/>
      <c r="Y35" s="38"/>
    </row>
    <row r="36" spans="2:51" s="17" customFormat="1" ht="17.25" customHeight="1" x14ac:dyDescent="0.4">
      <c r="B36" s="33"/>
      <c r="C36" s="18" t="s">
        <v>8</v>
      </c>
      <c r="D36" s="37" t="s">
        <v>96</v>
      </c>
      <c r="G36" s="38"/>
      <c r="H36" s="38"/>
      <c r="J36" s="38"/>
      <c r="K36" s="38"/>
      <c r="L36" s="38"/>
      <c r="M36" s="38"/>
      <c r="N36" s="38"/>
      <c r="O36" s="38"/>
      <c r="R36" s="38"/>
      <c r="S36" s="38"/>
      <c r="T36" s="38"/>
      <c r="W36" s="38"/>
      <c r="X36" s="38"/>
      <c r="Y36" s="38"/>
    </row>
    <row r="37" spans="2:51" s="17" customFormat="1" ht="17.25" customHeight="1" x14ac:dyDescent="0.4">
      <c r="B37" s="33"/>
      <c r="C37" s="18" t="s">
        <v>9</v>
      </c>
      <c r="D37" s="37" t="s">
        <v>175</v>
      </c>
      <c r="G37" s="38"/>
      <c r="H37" s="38"/>
      <c r="J37" s="38"/>
      <c r="K37" s="38"/>
      <c r="L37" s="38"/>
      <c r="M37" s="38"/>
      <c r="N37" s="38"/>
      <c r="O37" s="38"/>
      <c r="R37" s="38"/>
      <c r="S37" s="38"/>
      <c r="T37" s="38"/>
      <c r="W37" s="38"/>
      <c r="X37" s="38"/>
      <c r="Y37" s="38"/>
    </row>
    <row r="38" spans="2:51" s="17" customFormat="1" ht="17.25" customHeight="1" x14ac:dyDescent="0.4">
      <c r="B38" s="33"/>
      <c r="C38" s="33"/>
      <c r="D38" s="33"/>
      <c r="G38" s="38"/>
      <c r="H38" s="38"/>
      <c r="J38" s="38"/>
      <c r="K38" s="38"/>
      <c r="L38" s="38"/>
      <c r="M38" s="38"/>
      <c r="N38" s="38"/>
      <c r="O38" s="38"/>
      <c r="R38" s="38"/>
      <c r="S38" s="38"/>
      <c r="T38" s="38"/>
      <c r="W38" s="38"/>
      <c r="X38" s="38"/>
      <c r="Y38" s="38"/>
    </row>
    <row r="39" spans="2:51" s="17" customFormat="1" ht="17.25" customHeight="1" x14ac:dyDescent="0.4">
      <c r="B39" s="33"/>
      <c r="C39" s="39" t="s">
        <v>10</v>
      </c>
      <c r="D39" s="33"/>
      <c r="G39" s="38"/>
      <c r="H39" s="38"/>
      <c r="J39" s="38"/>
      <c r="K39" s="38"/>
      <c r="L39" s="38"/>
      <c r="M39" s="38"/>
      <c r="N39" s="38"/>
      <c r="O39" s="38"/>
      <c r="R39" s="38"/>
      <c r="S39" s="38"/>
      <c r="T39" s="38"/>
      <c r="W39" s="38"/>
      <c r="X39" s="38"/>
      <c r="Y39" s="38"/>
    </row>
    <row r="40" spans="2:51" s="17" customFormat="1" ht="17.25" customHeight="1" x14ac:dyDescent="0.4">
      <c r="C40" s="33" t="s">
        <v>97</v>
      </c>
      <c r="F40" s="39"/>
      <c r="G40" s="38"/>
      <c r="H40" s="38"/>
      <c r="J40" s="38"/>
      <c r="K40" s="38"/>
      <c r="L40" s="38"/>
      <c r="M40" s="38"/>
      <c r="N40" s="38"/>
      <c r="O40" s="38"/>
      <c r="R40" s="38"/>
      <c r="S40" s="38"/>
      <c r="T40" s="38"/>
      <c r="W40" s="38"/>
      <c r="X40" s="38"/>
      <c r="Y40" s="38"/>
    </row>
    <row r="41" spans="2:51" s="17" customFormat="1" ht="17.25" customHeight="1" x14ac:dyDescent="0.4">
      <c r="C41" s="33" t="s">
        <v>176</v>
      </c>
      <c r="F41" s="33"/>
      <c r="G41" s="38"/>
      <c r="H41" s="38"/>
      <c r="J41" s="38"/>
      <c r="K41" s="38"/>
      <c r="L41" s="38"/>
      <c r="M41" s="38"/>
      <c r="N41" s="38"/>
      <c r="O41" s="38"/>
      <c r="R41" s="38"/>
      <c r="S41" s="38"/>
      <c r="T41" s="38"/>
      <c r="W41" s="38"/>
      <c r="X41" s="38"/>
      <c r="Y41" s="38"/>
    </row>
    <row r="42" spans="2:51" s="17" customFormat="1" ht="17.25" customHeight="1" x14ac:dyDescent="0.4">
      <c r="B42" s="33"/>
      <c r="C42" s="33"/>
      <c r="D42" s="33"/>
      <c r="E42" s="39"/>
      <c r="F42" s="38"/>
      <c r="G42" s="38"/>
      <c r="H42" s="38"/>
      <c r="J42" s="38"/>
      <c r="K42" s="38"/>
      <c r="L42" s="38"/>
      <c r="M42" s="38"/>
      <c r="N42" s="38"/>
      <c r="O42" s="38"/>
      <c r="R42" s="38"/>
      <c r="S42" s="38"/>
      <c r="T42" s="38"/>
      <c r="W42" s="38"/>
      <c r="X42" s="38"/>
      <c r="Y42" s="38"/>
    </row>
    <row r="43" spans="2:51" s="17" customFormat="1" ht="17.25" customHeight="1" x14ac:dyDescent="0.4">
      <c r="B43" s="33" t="s">
        <v>265</v>
      </c>
      <c r="C43" s="33"/>
      <c r="D43" s="33"/>
    </row>
    <row r="44" spans="2:51" s="17" customFormat="1" ht="17.25" customHeight="1" x14ac:dyDescent="0.4">
      <c r="B44" s="33" t="s">
        <v>169</v>
      </c>
      <c r="C44" s="33"/>
      <c r="D44" s="33"/>
    </row>
    <row r="45" spans="2:51" s="17" customFormat="1" ht="17.25" customHeight="1" x14ac:dyDescent="0.4">
      <c r="B45" s="40" t="s">
        <v>170</v>
      </c>
      <c r="E45" s="38"/>
      <c r="F45" s="38"/>
      <c r="G45" s="38"/>
      <c r="H45" s="38"/>
      <c r="I45" s="38"/>
      <c r="J45" s="38"/>
      <c r="K45" s="38"/>
      <c r="L45" s="38"/>
      <c r="M45" s="38"/>
      <c r="N45" s="38"/>
      <c r="O45" s="38"/>
      <c r="P45" s="38"/>
      <c r="Q45" s="38"/>
      <c r="R45" s="38"/>
      <c r="S45" s="38"/>
      <c r="T45" s="38"/>
      <c r="U45" s="38"/>
      <c r="Y45" s="38"/>
      <c r="Z45" s="38"/>
      <c r="AA45" s="38"/>
      <c r="AB45" s="38"/>
      <c r="AD45" s="38"/>
      <c r="AE45" s="38"/>
      <c r="AF45" s="38"/>
      <c r="AG45" s="38"/>
      <c r="AH45" s="38"/>
      <c r="AI45" s="41"/>
      <c r="AJ45" s="38"/>
      <c r="AK45" s="38"/>
      <c r="AL45" s="38"/>
      <c r="AM45" s="38"/>
      <c r="AN45" s="38"/>
      <c r="AO45" s="38"/>
      <c r="AP45" s="38"/>
      <c r="AQ45" s="38"/>
      <c r="AR45" s="38"/>
      <c r="AS45" s="38"/>
      <c r="AT45" s="38"/>
      <c r="AU45" s="38"/>
      <c r="AV45" s="38"/>
      <c r="AW45" s="38"/>
      <c r="AX45" s="38"/>
      <c r="AY45" s="41"/>
    </row>
    <row r="46" spans="2:51" s="17" customFormat="1" ht="17.25" customHeight="1" x14ac:dyDescent="0.4"/>
    <row r="47" spans="2:51" s="17" customFormat="1" ht="17.25" customHeight="1" x14ac:dyDescent="0.4">
      <c r="B47" s="33" t="s">
        <v>266</v>
      </c>
      <c r="C47" s="33"/>
    </row>
    <row r="48" spans="2:51" s="17" customFormat="1" ht="17.25" customHeight="1" x14ac:dyDescent="0.4">
      <c r="B48" s="33"/>
      <c r="C48" s="33"/>
    </row>
    <row r="49" spans="2:54" s="17" customFormat="1" ht="17.25" customHeight="1" x14ac:dyDescent="0.4">
      <c r="B49" s="33" t="s">
        <v>267</v>
      </c>
      <c r="C49" s="33"/>
    </row>
    <row r="50" spans="2:54" s="17" customFormat="1" ht="17.25" customHeight="1" x14ac:dyDescent="0.4">
      <c r="B50" s="33" t="s">
        <v>215</v>
      </c>
      <c r="C50" s="33"/>
    </row>
    <row r="51" spans="2:54" s="17" customFormat="1" ht="17.25" customHeight="1" x14ac:dyDescent="0.4">
      <c r="B51" s="33"/>
      <c r="C51" s="33"/>
    </row>
    <row r="52" spans="2:54" s="17" customFormat="1" ht="17.25" customHeight="1" x14ac:dyDescent="0.4">
      <c r="B52" s="33" t="s">
        <v>268</v>
      </c>
      <c r="C52" s="33"/>
    </row>
    <row r="53" spans="2:54" s="17" customFormat="1" ht="17.25" customHeight="1" x14ac:dyDescent="0.4">
      <c r="B53" s="33" t="s">
        <v>98</v>
      </c>
      <c r="C53" s="33"/>
    </row>
    <row r="54" spans="2:54" s="17" customFormat="1" ht="17.25" customHeight="1" x14ac:dyDescent="0.4">
      <c r="B54" s="33"/>
      <c r="C54" s="33"/>
    </row>
    <row r="55" spans="2:54" s="17" customFormat="1" ht="17.25" customHeight="1" x14ac:dyDescent="0.4">
      <c r="B55" s="33" t="s">
        <v>269</v>
      </c>
      <c r="C55" s="33"/>
      <c r="D55" s="33"/>
    </row>
    <row r="56" spans="2:54" s="17" customFormat="1" ht="17.25" customHeight="1" x14ac:dyDescent="0.4">
      <c r="B56" s="33"/>
      <c r="C56" s="33"/>
      <c r="D56" s="33"/>
    </row>
    <row r="57" spans="2:54" s="17" customFormat="1" ht="17.25" customHeight="1" x14ac:dyDescent="0.4">
      <c r="B57" s="17" t="s">
        <v>270</v>
      </c>
      <c r="D57" s="33"/>
    </row>
    <row r="58" spans="2:54" s="17" customFormat="1" ht="17.25" customHeight="1" x14ac:dyDescent="0.4">
      <c r="B58" s="17" t="s">
        <v>99</v>
      </c>
      <c r="D58" s="33"/>
    </row>
    <row r="59" spans="2:54" s="17" customFormat="1" ht="17.25" customHeight="1" x14ac:dyDescent="0.4">
      <c r="B59" s="17" t="s">
        <v>216</v>
      </c>
    </row>
    <row r="60" spans="2:54" s="17" customFormat="1" ht="17.25" customHeight="1" x14ac:dyDescent="0.4"/>
    <row r="61" spans="2:54" s="17" customFormat="1" ht="17.25" customHeight="1" x14ac:dyDescent="0.4">
      <c r="B61" s="17" t="s">
        <v>271</v>
      </c>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row>
    <row r="62" spans="2:54" s="17" customFormat="1" ht="17.25" customHeight="1" x14ac:dyDescent="0.4">
      <c r="B62" s="160" t="s">
        <v>217</v>
      </c>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row>
    <row r="63" spans="2:54" ht="18.75" customHeight="1" x14ac:dyDescent="0.4">
      <c r="B63" s="161" t="s">
        <v>218</v>
      </c>
    </row>
    <row r="64" spans="2:54" ht="18.75" customHeight="1" x14ac:dyDescent="0.4">
      <c r="B64" s="160" t="s">
        <v>219</v>
      </c>
    </row>
    <row r="65" spans="2:2" ht="18.75" customHeight="1" x14ac:dyDescent="0.4">
      <c r="B65" s="161" t="s">
        <v>220</v>
      </c>
    </row>
    <row r="66" spans="2:2" ht="18.75" customHeight="1" x14ac:dyDescent="0.4">
      <c r="B66" s="160" t="s">
        <v>276</v>
      </c>
    </row>
    <row r="67" spans="2:2" ht="18.75" customHeight="1" x14ac:dyDescent="0.4">
      <c r="B67" s="160" t="s">
        <v>277</v>
      </c>
    </row>
    <row r="68" spans="2:2" ht="18.75" customHeight="1" x14ac:dyDescent="0.4">
      <c r="B68" s="160"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75" x14ac:dyDescent="0.4"/>
  <cols>
    <col min="1" max="1" width="1.875" style="16" customWidth="1"/>
    <col min="2" max="2" width="11.5" style="16" customWidth="1"/>
    <col min="3" max="12" width="40.625" style="16" customWidth="1"/>
    <col min="13" max="16384" width="9" style="16"/>
  </cols>
  <sheetData>
    <row r="1" spans="2:4" x14ac:dyDescent="0.4">
      <c r="B1" s="17" t="s">
        <v>83</v>
      </c>
      <c r="C1" s="17"/>
      <c r="D1" s="17"/>
    </row>
    <row r="2" spans="2:4" x14ac:dyDescent="0.4">
      <c r="B2" s="17"/>
      <c r="C2" s="17"/>
      <c r="D2" s="17"/>
    </row>
    <row r="3" spans="2:4" x14ac:dyDescent="0.4">
      <c r="B3" s="18" t="s">
        <v>84</v>
      </c>
      <c r="C3" s="18" t="s">
        <v>85</v>
      </c>
      <c r="D3" s="17"/>
    </row>
    <row r="4" spans="2:4" x14ac:dyDescent="0.4">
      <c r="B4" s="59">
        <v>1</v>
      </c>
      <c r="C4" s="60" t="s">
        <v>233</v>
      </c>
      <c r="D4" s="17"/>
    </row>
    <row r="5" spans="2:4" x14ac:dyDescent="0.4">
      <c r="B5" s="59">
        <v>2</v>
      </c>
      <c r="C5" s="60" t="s">
        <v>234</v>
      </c>
      <c r="D5" s="17"/>
    </row>
    <row r="6" spans="2:4" x14ac:dyDescent="0.4">
      <c r="B6" s="59">
        <v>3</v>
      </c>
      <c r="C6" s="60" t="s">
        <v>235</v>
      </c>
      <c r="D6" s="17"/>
    </row>
    <row r="7" spans="2:4" x14ac:dyDescent="0.4">
      <c r="B7" s="59">
        <v>4</v>
      </c>
      <c r="C7" s="60" t="s">
        <v>236</v>
      </c>
      <c r="D7" s="17"/>
    </row>
    <row r="8" spans="2:4" x14ac:dyDescent="0.4">
      <c r="B8" s="59">
        <v>5</v>
      </c>
      <c r="C8" s="60" t="s">
        <v>237</v>
      </c>
      <c r="D8" s="17"/>
    </row>
    <row r="9" spans="2:4" x14ac:dyDescent="0.4">
      <c r="B9" s="59">
        <v>6</v>
      </c>
      <c r="C9" s="60" t="s">
        <v>238</v>
      </c>
    </row>
    <row r="10" spans="2:4" x14ac:dyDescent="0.4">
      <c r="B10" s="59">
        <v>7</v>
      </c>
      <c r="C10" s="60" t="s">
        <v>239</v>
      </c>
      <c r="D10" s="17"/>
    </row>
    <row r="11" spans="2:4" x14ac:dyDescent="0.4">
      <c r="B11" s="59">
        <v>8</v>
      </c>
      <c r="C11" s="60" t="s">
        <v>240</v>
      </c>
      <c r="D11" s="17"/>
    </row>
    <row r="12" spans="2:4" x14ac:dyDescent="0.4">
      <c r="B12" s="59">
        <v>9</v>
      </c>
      <c r="C12" s="60" t="s">
        <v>106</v>
      </c>
      <c r="D12" s="17"/>
    </row>
    <row r="13" spans="2:4" x14ac:dyDescent="0.4">
      <c r="B13" s="59">
        <v>10</v>
      </c>
      <c r="C13" s="60" t="s">
        <v>106</v>
      </c>
      <c r="D13" s="17"/>
    </row>
    <row r="14" spans="2:4" x14ac:dyDescent="0.4">
      <c r="B14" s="59">
        <v>11</v>
      </c>
      <c r="C14" s="60" t="s">
        <v>106</v>
      </c>
      <c r="D14" s="17"/>
    </row>
    <row r="15" spans="2:4" x14ac:dyDescent="0.4">
      <c r="B15" s="59">
        <v>12</v>
      </c>
      <c r="C15" s="60" t="s">
        <v>211</v>
      </c>
      <c r="D15" s="17"/>
    </row>
    <row r="16" spans="2:4" x14ac:dyDescent="0.4">
      <c r="B16" s="59">
        <v>13</v>
      </c>
      <c r="C16" s="60" t="s">
        <v>211</v>
      </c>
      <c r="D16" s="17"/>
    </row>
    <row r="17" spans="2:12" x14ac:dyDescent="0.4">
      <c r="B17" s="59">
        <v>14</v>
      </c>
      <c r="C17" s="60" t="s">
        <v>211</v>
      </c>
      <c r="D17" s="17"/>
    </row>
    <row r="19" spans="2:12" x14ac:dyDescent="0.4">
      <c r="B19" s="17" t="s">
        <v>86</v>
      </c>
    </row>
    <row r="20" spans="2:12" ht="19.5" thickBot="1" x14ac:dyDescent="0.45"/>
    <row r="21" spans="2:12" ht="20.25" thickBot="1" x14ac:dyDescent="0.45">
      <c r="B21" s="19" t="s">
        <v>72</v>
      </c>
      <c r="C21" s="20" t="s">
        <v>70</v>
      </c>
      <c r="D21" s="21" t="s">
        <v>101</v>
      </c>
      <c r="E21" s="21" t="s">
        <v>102</v>
      </c>
      <c r="F21" s="21" t="s">
        <v>103</v>
      </c>
      <c r="G21" s="21" t="s">
        <v>104</v>
      </c>
      <c r="H21" s="43" t="s">
        <v>241</v>
      </c>
      <c r="I21" s="43" t="s">
        <v>106</v>
      </c>
      <c r="J21" s="43" t="s">
        <v>106</v>
      </c>
      <c r="K21" s="43" t="s">
        <v>211</v>
      </c>
      <c r="L21" s="44" t="s">
        <v>211</v>
      </c>
    </row>
    <row r="22" spans="2:12" ht="19.5" x14ac:dyDescent="0.4">
      <c r="B22" s="314" t="s">
        <v>73</v>
      </c>
      <c r="C22" s="22" t="s">
        <v>90</v>
      </c>
      <c r="D22" s="23" t="s">
        <v>105</v>
      </c>
      <c r="E22" s="23" t="s">
        <v>107</v>
      </c>
      <c r="F22" s="23" t="s">
        <v>19</v>
      </c>
      <c r="G22" s="23" t="s">
        <v>109</v>
      </c>
      <c r="H22" s="45" t="s">
        <v>71</v>
      </c>
      <c r="I22" s="24" t="s">
        <v>106</v>
      </c>
      <c r="J22" s="24" t="s">
        <v>106</v>
      </c>
      <c r="K22" s="45"/>
      <c r="L22" s="46"/>
    </row>
    <row r="23" spans="2:12" ht="19.5" x14ac:dyDescent="0.4">
      <c r="B23" s="315"/>
      <c r="C23" s="24" t="s">
        <v>90</v>
      </c>
      <c r="D23" s="24" t="s">
        <v>90</v>
      </c>
      <c r="E23" s="24" t="s">
        <v>108</v>
      </c>
      <c r="F23" s="24" t="s">
        <v>106</v>
      </c>
      <c r="G23" s="24" t="s">
        <v>110</v>
      </c>
      <c r="H23" s="24" t="s">
        <v>106</v>
      </c>
      <c r="I23" s="24" t="s">
        <v>106</v>
      </c>
      <c r="J23" s="24" t="s">
        <v>211</v>
      </c>
      <c r="K23" s="47"/>
      <c r="L23" s="48"/>
    </row>
    <row r="24" spans="2:12" ht="19.5" x14ac:dyDescent="0.4">
      <c r="B24" s="315"/>
      <c r="C24" s="24" t="s">
        <v>106</v>
      </c>
      <c r="D24" s="24" t="s">
        <v>106</v>
      </c>
      <c r="E24" s="24" t="s">
        <v>106</v>
      </c>
      <c r="F24" s="24" t="s">
        <v>106</v>
      </c>
      <c r="G24" s="24" t="s">
        <v>111</v>
      </c>
      <c r="H24" s="24" t="s">
        <v>106</v>
      </c>
      <c r="I24" s="24" t="s">
        <v>106</v>
      </c>
      <c r="J24" s="24" t="s">
        <v>211</v>
      </c>
      <c r="K24" s="47"/>
      <c r="L24" s="48"/>
    </row>
    <row r="25" spans="2:12" ht="19.5" x14ac:dyDescent="0.4">
      <c r="B25" s="315"/>
      <c r="C25" s="24" t="s">
        <v>106</v>
      </c>
      <c r="D25" s="24" t="s">
        <v>106</v>
      </c>
      <c r="E25" s="24" t="s">
        <v>106</v>
      </c>
      <c r="F25" s="24" t="s">
        <v>106</v>
      </c>
      <c r="G25" s="24" t="s">
        <v>112</v>
      </c>
      <c r="H25" s="24" t="s">
        <v>106</v>
      </c>
      <c r="I25" s="24" t="s">
        <v>106</v>
      </c>
      <c r="J25" s="24" t="s">
        <v>211</v>
      </c>
      <c r="K25" s="47"/>
      <c r="L25" s="48"/>
    </row>
    <row r="26" spans="2:12" ht="19.5" x14ac:dyDescent="0.4">
      <c r="B26" s="315"/>
      <c r="C26" s="24" t="s">
        <v>106</v>
      </c>
      <c r="D26" s="24" t="s">
        <v>106</v>
      </c>
      <c r="E26" s="24" t="s">
        <v>106</v>
      </c>
      <c r="F26" s="24" t="s">
        <v>106</v>
      </c>
      <c r="G26" s="24" t="s">
        <v>108</v>
      </c>
      <c r="H26" s="24" t="s">
        <v>106</v>
      </c>
      <c r="I26" s="24" t="s">
        <v>106</v>
      </c>
      <c r="J26" s="24" t="s">
        <v>211</v>
      </c>
      <c r="K26" s="47"/>
      <c r="L26" s="48"/>
    </row>
    <row r="27" spans="2:12" ht="19.5" x14ac:dyDescent="0.4">
      <c r="B27" s="315"/>
      <c r="C27" s="24" t="s">
        <v>106</v>
      </c>
      <c r="D27" s="24" t="s">
        <v>106</v>
      </c>
      <c r="E27" s="24" t="s">
        <v>106</v>
      </c>
      <c r="F27" s="24" t="s">
        <v>106</v>
      </c>
      <c r="G27" s="24" t="s">
        <v>113</v>
      </c>
      <c r="H27" s="24" t="s">
        <v>106</v>
      </c>
      <c r="I27" s="24" t="s">
        <v>106</v>
      </c>
      <c r="J27" s="24" t="s">
        <v>211</v>
      </c>
      <c r="K27" s="47"/>
      <c r="L27" s="48"/>
    </row>
    <row r="28" spans="2:12" ht="19.5" x14ac:dyDescent="0.4">
      <c r="B28" s="315"/>
      <c r="C28" s="24" t="s">
        <v>106</v>
      </c>
      <c r="D28" s="24" t="s">
        <v>106</v>
      </c>
      <c r="E28" s="24" t="s">
        <v>106</v>
      </c>
      <c r="F28" s="24" t="s">
        <v>106</v>
      </c>
      <c r="G28" s="24" t="s">
        <v>114</v>
      </c>
      <c r="H28" s="24" t="s">
        <v>106</v>
      </c>
      <c r="I28" s="24" t="s">
        <v>106</v>
      </c>
      <c r="J28" s="24" t="s">
        <v>211</v>
      </c>
      <c r="K28" s="47"/>
      <c r="L28" s="48"/>
    </row>
    <row r="29" spans="2:12" ht="19.5" x14ac:dyDescent="0.4">
      <c r="B29" s="315"/>
      <c r="C29" s="24" t="s">
        <v>106</v>
      </c>
      <c r="D29" s="24" t="s">
        <v>106</v>
      </c>
      <c r="E29" s="24" t="s">
        <v>106</v>
      </c>
      <c r="F29" s="24" t="s">
        <v>106</v>
      </c>
      <c r="G29" s="24" t="s">
        <v>115</v>
      </c>
      <c r="H29" s="24" t="s">
        <v>106</v>
      </c>
      <c r="I29" s="24" t="s">
        <v>106</v>
      </c>
      <c r="J29" s="24" t="s">
        <v>211</v>
      </c>
      <c r="K29" s="47"/>
      <c r="L29" s="48"/>
    </row>
    <row r="30" spans="2:12" ht="19.5" x14ac:dyDescent="0.4">
      <c r="B30" s="315"/>
      <c r="C30" s="24" t="s">
        <v>106</v>
      </c>
      <c r="D30" s="24" t="s">
        <v>106</v>
      </c>
      <c r="E30" s="24" t="s">
        <v>106</v>
      </c>
      <c r="F30" s="24" t="s">
        <v>106</v>
      </c>
      <c r="G30" s="24" t="s">
        <v>116</v>
      </c>
      <c r="H30" s="24" t="s">
        <v>106</v>
      </c>
      <c r="I30" s="24" t="s">
        <v>106</v>
      </c>
      <c r="J30" s="24" t="s">
        <v>211</v>
      </c>
      <c r="K30" s="47"/>
      <c r="L30" s="48"/>
    </row>
    <row r="31" spans="2:12" ht="20.25" thickBot="1" x14ac:dyDescent="0.45">
      <c r="B31" s="316"/>
      <c r="C31" s="156" t="s">
        <v>106</v>
      </c>
      <c r="D31" s="157" t="s">
        <v>211</v>
      </c>
      <c r="E31" s="157" t="s">
        <v>211</v>
      </c>
      <c r="F31" s="157" t="s">
        <v>211</v>
      </c>
      <c r="G31" s="157" t="s">
        <v>211</v>
      </c>
      <c r="H31" s="157" t="s">
        <v>211</v>
      </c>
      <c r="I31" s="157" t="s">
        <v>211</v>
      </c>
      <c r="J31" s="157" t="s">
        <v>211</v>
      </c>
      <c r="K31" s="49"/>
      <c r="L31" s="50"/>
    </row>
    <row r="36" spans="3:3" x14ac:dyDescent="0.4">
      <c r="C36" s="16" t="s">
        <v>182</v>
      </c>
    </row>
    <row r="37" spans="3:3" x14ac:dyDescent="0.4">
      <c r="C37" s="16" t="s">
        <v>74</v>
      </c>
    </row>
    <row r="38" spans="3:3" x14ac:dyDescent="0.4">
      <c r="C38" s="16" t="s">
        <v>183</v>
      </c>
    </row>
    <row r="39" spans="3:3" x14ac:dyDescent="0.4">
      <c r="C39" s="16" t="s">
        <v>75</v>
      </c>
    </row>
    <row r="40" spans="3:3" x14ac:dyDescent="0.4">
      <c r="C40" s="16" t="s">
        <v>242</v>
      </c>
    </row>
    <row r="41" spans="3:3" x14ac:dyDescent="0.4">
      <c r="C41" s="16" t="s">
        <v>243</v>
      </c>
    </row>
    <row r="42" spans="3:3" x14ac:dyDescent="0.4">
      <c r="C42" s="16" t="s">
        <v>244</v>
      </c>
    </row>
    <row r="43" spans="3:3" x14ac:dyDescent="0.4">
      <c r="C43" s="16" t="s">
        <v>245</v>
      </c>
    </row>
    <row r="44" spans="3:3" x14ac:dyDescent="0.4">
      <c r="C44" s="16" t="s">
        <v>246</v>
      </c>
    </row>
    <row r="46" spans="3:3" x14ac:dyDescent="0.4">
      <c r="C46" s="16" t="s">
        <v>76</v>
      </c>
    </row>
    <row r="47" spans="3:3" x14ac:dyDescent="0.4">
      <c r="C47" s="16" t="s">
        <v>77</v>
      </c>
    </row>
    <row r="49" spans="3:3" x14ac:dyDescent="0.4">
      <c r="C49" s="16" t="s">
        <v>184</v>
      </c>
    </row>
    <row r="50" spans="3:3" x14ac:dyDescent="0.4">
      <c r="C50" s="16" t="s">
        <v>78</v>
      </c>
    </row>
    <row r="51" spans="3:3" x14ac:dyDescent="0.4">
      <c r="C51" s="16" t="s">
        <v>79</v>
      </c>
    </row>
    <row r="52" spans="3:3" x14ac:dyDescent="0.4">
      <c r="C52" s="16" t="s">
        <v>80</v>
      </c>
    </row>
    <row r="53" spans="3:3" x14ac:dyDescent="0.4">
      <c r="C53" s="16" t="s">
        <v>81</v>
      </c>
    </row>
    <row r="54" spans="3:3" x14ac:dyDescent="0.4">
      <c r="C54" s="16"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寺谷 拓真</cp:lastModifiedBy>
  <cp:lastPrinted>2021-03-24T13:31:58Z</cp:lastPrinted>
  <dcterms:created xsi:type="dcterms:W3CDTF">2020-01-28T01:12:50Z</dcterms:created>
  <dcterms:modified xsi:type="dcterms:W3CDTF">2024-03-29T09:14:49Z</dcterms:modified>
</cp:coreProperties>
</file>